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65" windowWidth="15480" windowHeight="9810" firstSheet="2" activeTab="9"/>
  </bookViews>
  <sheets>
    <sheet name="BUDŽET 15 (2)" sheetId="63" r:id="rId1"/>
    <sheet name="P 13 i 15 BUDŽET 15 " sheetId="65" r:id="rId2"/>
    <sheet name="BUDŽET 16" sheetId="57" r:id="rId3"/>
    <sheet name="Muzej R" sheetId="15" r:id="rId4"/>
    <sheet name="N.bibl.R" sheetId="25" r:id="rId5"/>
    <sheet name="N.P. " sheetId="47" r:id="rId6"/>
    <sheet name="P.lut.R " sheetId="44" r:id="rId7"/>
    <sheet name="S.ork. 2" sheetId="45" r:id="rId8"/>
    <sheet name="GSLU 2" sheetId="28" r:id="rId9"/>
    <sheet name="NKC 2" sheetId="29" r:id="rId10"/>
    <sheet name="I.arh.R" sheetId="30" r:id="rId11"/>
    <sheet name="Z.sp.2." sheetId="53" r:id="rId12"/>
    <sheet name="Uprava 2" sheetId="64" r:id="rId13"/>
  </sheets>
  <definedNames>
    <definedName name="_xlnm.Print_Area" localSheetId="0">'BUDŽET 15 (2)'!$A$3:$K$58</definedName>
    <definedName name="_xlnm.Print_Area" localSheetId="2">'BUDŽET 16'!$A$1:$M$141</definedName>
    <definedName name="_xlnm.Print_Area" localSheetId="8">'GSLU 2'!$A$1:$I$86</definedName>
    <definedName name="_xlnm.Print_Area" localSheetId="10">I.arh.R!$A$1:$J$42</definedName>
    <definedName name="_xlnm.Print_Area" localSheetId="3">'Muzej R'!$A$1:$J$54</definedName>
    <definedName name="_xlnm.Print_Area" localSheetId="4">N.bibl.R!$A$1:$I$49</definedName>
    <definedName name="_xlnm.Print_Area" localSheetId="5">'N.P. '!$A$1:$I$32</definedName>
    <definedName name="_xlnm.Print_Area" localSheetId="9">'NKC 2'!$A$1:$I$113</definedName>
    <definedName name="_xlnm.Print_Area" localSheetId="1">'P 13 i 15 BUDŽET 15 '!$A$1:$H$128</definedName>
    <definedName name="_xlnm.Print_Area" localSheetId="6">'P.lut.R '!$A$1:$I$34</definedName>
    <definedName name="_xlnm.Print_Area" localSheetId="7">'S.ork. 2'!$A$1:$S$51</definedName>
    <definedName name="_xlnm.Print_Area" localSheetId="12">'Uprava 2'!$A$1:$I$24</definedName>
    <definedName name="_xlnm.Print_Area" localSheetId="11">Z.sp.2.!$A$1:$I$79</definedName>
  </definedNames>
  <calcPr calcId="124519"/>
</workbook>
</file>

<file path=xl/calcChain.xml><?xml version="1.0" encoding="utf-8"?>
<calcChain xmlns="http://schemas.openxmlformats.org/spreadsheetml/2006/main">
  <c r="I48" i="29"/>
  <c r="H29"/>
  <c r="G29"/>
  <c r="H20"/>
  <c r="G20"/>
  <c r="E73"/>
  <c r="D73"/>
  <c r="O20" i="45"/>
  <c r="E14" i="44"/>
  <c r="G68" i="53" l="1"/>
  <c r="H68"/>
  <c r="I68"/>
  <c r="D68"/>
  <c r="H44"/>
  <c r="I44"/>
  <c r="G44"/>
  <c r="I64" i="57"/>
  <c r="G66"/>
  <c r="G65"/>
  <c r="G64"/>
  <c r="E64"/>
  <c r="D66"/>
  <c r="D65"/>
  <c r="D64"/>
  <c r="I47" i="53"/>
  <c r="F47"/>
  <c r="I46"/>
  <c r="F46"/>
  <c r="I45"/>
  <c r="F45"/>
  <c r="F44"/>
  <c r="E44"/>
  <c r="D44"/>
  <c r="J123" i="57" l="1"/>
  <c r="G123"/>
  <c r="I67" i="53" l="1"/>
  <c r="I66"/>
  <c r="I65"/>
  <c r="I64" s="1"/>
  <c r="H64"/>
  <c r="G64"/>
  <c r="I63"/>
  <c r="I62"/>
  <c r="I61"/>
  <c r="I60" s="1"/>
  <c r="H60"/>
  <c r="G60"/>
  <c r="I59"/>
  <c r="I58"/>
  <c r="I57"/>
  <c r="I56" s="1"/>
  <c r="H56"/>
  <c r="G56"/>
  <c r="I55"/>
  <c r="I54"/>
  <c r="I53"/>
  <c r="I52" s="1"/>
  <c r="H52"/>
  <c r="G52"/>
  <c r="I51"/>
  <c r="I50"/>
  <c r="I49"/>
  <c r="I48" s="1"/>
  <c r="H48"/>
  <c r="G48"/>
  <c r="H37"/>
  <c r="G37"/>
  <c r="I36"/>
  <c r="I35"/>
  <c r="I34"/>
  <c r="I33"/>
  <c r="I32"/>
  <c r="I31"/>
  <c r="I28"/>
  <c r="I27" s="1"/>
  <c r="G27"/>
  <c r="I26"/>
  <c r="I25"/>
  <c r="I24"/>
  <c r="I23"/>
  <c r="I22" s="1"/>
  <c r="G22"/>
  <c r="I21"/>
  <c r="I20"/>
  <c r="I19"/>
  <c r="I18"/>
  <c r="G18"/>
  <c r="I17"/>
  <c r="I16"/>
  <c r="I15"/>
  <c r="I14" s="1"/>
  <c r="G14"/>
  <c r="I13"/>
  <c r="I12"/>
  <c r="I11"/>
  <c r="I10"/>
  <c r="I9"/>
  <c r="I8"/>
  <c r="I7"/>
  <c r="I37" s="1"/>
  <c r="R43" i="45" l="1"/>
  <c r="Q43"/>
  <c r="S42"/>
  <c r="S41"/>
  <c r="S40"/>
  <c r="S43" s="1"/>
  <c r="S33"/>
  <c r="S32"/>
  <c r="S31"/>
  <c r="S30"/>
  <c r="S29"/>
  <c r="S28"/>
  <c r="S27"/>
  <c r="S26"/>
  <c r="S25"/>
  <c r="S24"/>
  <c r="S22"/>
  <c r="S21"/>
  <c r="S20"/>
  <c r="R20"/>
  <c r="R34" s="1"/>
  <c r="Q20"/>
  <c r="S19"/>
  <c r="S18"/>
  <c r="S17" s="1"/>
  <c r="R17"/>
  <c r="Q17"/>
  <c r="S16"/>
  <c r="S15"/>
  <c r="S14"/>
  <c r="R14"/>
  <c r="Q14"/>
  <c r="Q34" s="1"/>
  <c r="S13"/>
  <c r="S12"/>
  <c r="S11"/>
  <c r="S10"/>
  <c r="S9"/>
  <c r="S8"/>
  <c r="S7"/>
  <c r="S34" l="1"/>
  <c r="E130" i="57" l="1"/>
  <c r="L121"/>
  <c r="L123"/>
  <c r="L127"/>
  <c r="L128"/>
  <c r="L129"/>
  <c r="I96" i="29" l="1"/>
  <c r="I112"/>
  <c r="I107"/>
  <c r="I106"/>
  <c r="I105"/>
  <c r="I104" s="1"/>
  <c r="H104"/>
  <c r="G104"/>
  <c r="G108" s="1"/>
  <c r="I103"/>
  <c r="I102"/>
  <c r="I99"/>
  <c r="H98"/>
  <c r="I97"/>
  <c r="I95"/>
  <c r="I94"/>
  <c r="I93" s="1"/>
  <c r="H93"/>
  <c r="I92"/>
  <c r="I91"/>
  <c r="I90"/>
  <c r="I82"/>
  <c r="I80"/>
  <c r="I79"/>
  <c r="I78"/>
  <c r="I77"/>
  <c r="H73"/>
  <c r="H108" s="1"/>
  <c r="I69"/>
  <c r="I68"/>
  <c r="I65"/>
  <c r="I64"/>
  <c r="H63"/>
  <c r="G63"/>
  <c r="G70" s="1"/>
  <c r="I60"/>
  <c r="I58"/>
  <c r="I56"/>
  <c r="I54"/>
  <c r="I45"/>
  <c r="I44"/>
  <c r="I43"/>
  <c r="I42"/>
  <c r="I41"/>
  <c r="H41"/>
  <c r="I40"/>
  <c r="I32"/>
  <c r="I29" s="1"/>
  <c r="I27"/>
  <c r="I23"/>
  <c r="I22"/>
  <c r="I21"/>
  <c r="I18"/>
  <c r="I16"/>
  <c r="I14"/>
  <c r="I12"/>
  <c r="I8"/>
  <c r="I6"/>
  <c r="I20" l="1"/>
  <c r="H70"/>
  <c r="I63"/>
  <c r="I28" i="44" l="1"/>
  <c r="I27"/>
  <c r="I26"/>
  <c r="I25"/>
  <c r="I24"/>
  <c r="I23"/>
  <c r="I22"/>
  <c r="I21"/>
  <c r="I20"/>
  <c r="I19"/>
  <c r="I18"/>
  <c r="I17"/>
  <c r="I16"/>
  <c r="I15"/>
  <c r="I14" s="1"/>
  <c r="H14"/>
  <c r="H29" s="1"/>
  <c r="G14"/>
  <c r="G29" s="1"/>
  <c r="I13"/>
  <c r="I12"/>
  <c r="I11"/>
  <c r="I10"/>
  <c r="I9"/>
  <c r="I8"/>
  <c r="I7"/>
  <c r="I29" l="1"/>
  <c r="J36" i="30"/>
  <c r="J35"/>
  <c r="J34"/>
  <c r="J33"/>
  <c r="J32"/>
  <c r="J31"/>
  <c r="J30"/>
  <c r="J29"/>
  <c r="J28"/>
  <c r="J26"/>
  <c r="J25"/>
  <c r="J24" s="1"/>
  <c r="I24"/>
  <c r="I37" s="1"/>
  <c r="J23"/>
  <c r="J22"/>
  <c r="J21"/>
  <c r="J20"/>
  <c r="J19"/>
  <c r="H19"/>
  <c r="H37" s="1"/>
  <c r="J17"/>
  <c r="J16"/>
  <c r="J15"/>
  <c r="J14"/>
  <c r="J13"/>
  <c r="J12"/>
  <c r="J11"/>
  <c r="J10"/>
  <c r="J9"/>
  <c r="J8"/>
  <c r="J7"/>
  <c r="J37" l="1"/>
  <c r="H78" i="28" l="1"/>
  <c r="G78"/>
  <c r="I77"/>
  <c r="I76"/>
  <c r="I75"/>
  <c r="I78" s="1"/>
  <c r="I66"/>
  <c r="I65"/>
  <c r="I64"/>
  <c r="G63"/>
  <c r="I63" s="1"/>
  <c r="I62"/>
  <c r="I61"/>
  <c r="I60"/>
  <c r="I59"/>
  <c r="H59"/>
  <c r="G59"/>
  <c r="I58"/>
  <c r="I57"/>
  <c r="I56"/>
  <c r="I55"/>
  <c r="H55"/>
  <c r="H67" s="1"/>
  <c r="G55"/>
  <c r="G67" s="1"/>
  <c r="I54"/>
  <c r="I67" s="1"/>
  <c r="I45"/>
  <c r="I44"/>
  <c r="I43"/>
  <c r="I42" s="1"/>
  <c r="H42"/>
  <c r="G42"/>
  <c r="I41"/>
  <c r="I40"/>
  <c r="I39"/>
  <c r="I38"/>
  <c r="H38"/>
  <c r="H46" s="1"/>
  <c r="G38"/>
  <c r="I37"/>
  <c r="I36"/>
  <c r="I35"/>
  <c r="I34"/>
  <c r="I33"/>
  <c r="I32"/>
  <c r="I31"/>
  <c r="I30"/>
  <c r="H30"/>
  <c r="G30"/>
  <c r="I29"/>
  <c r="I28"/>
  <c r="I27"/>
  <c r="H26"/>
  <c r="I26" s="1"/>
  <c r="G26"/>
  <c r="I25"/>
  <c r="I24"/>
  <c r="I23"/>
  <c r="I22" s="1"/>
  <c r="H22"/>
  <c r="G22"/>
  <c r="I21"/>
  <c r="I20"/>
  <c r="I19"/>
  <c r="I18" s="1"/>
  <c r="H18"/>
  <c r="G18"/>
  <c r="I17"/>
  <c r="I15"/>
  <c r="I14"/>
  <c r="I13" s="1"/>
  <c r="H13"/>
  <c r="G13"/>
  <c r="G46" s="1"/>
  <c r="I12"/>
  <c r="I11"/>
  <c r="I10"/>
  <c r="I9"/>
  <c r="I8"/>
  <c r="I7"/>
  <c r="I46" l="1"/>
  <c r="I54" i="15" l="1"/>
  <c r="G53"/>
  <c r="J53" s="1"/>
  <c r="G52"/>
  <c r="J52" s="1"/>
  <c r="G50"/>
  <c r="J50" s="1"/>
  <c r="J47"/>
  <c r="I47"/>
  <c r="J46"/>
  <c r="I46"/>
  <c r="J45"/>
  <c r="J44"/>
  <c r="J43"/>
  <c r="J42"/>
  <c r="I42"/>
  <c r="H42"/>
  <c r="G42"/>
  <c r="J41"/>
  <c r="I41"/>
  <c r="J40"/>
  <c r="J39"/>
  <c r="I39"/>
  <c r="J38"/>
  <c r="J37"/>
  <c r="J36"/>
  <c r="J35"/>
  <c r="J34" s="1"/>
  <c r="I34"/>
  <c r="H34"/>
  <c r="G34"/>
  <c r="J33"/>
  <c r="J32"/>
  <c r="J31"/>
  <c r="J30"/>
  <c r="I30"/>
  <c r="H30"/>
  <c r="G30"/>
  <c r="J29"/>
  <c r="J28"/>
  <c r="J27"/>
  <c r="J26" s="1"/>
  <c r="I26"/>
  <c r="H26"/>
  <c r="G26"/>
  <c r="J25"/>
  <c r="J24"/>
  <c r="J23"/>
  <c r="J22"/>
  <c r="I22"/>
  <c r="H22"/>
  <c r="G22"/>
  <c r="J21"/>
  <c r="J20"/>
  <c r="J19"/>
  <c r="J18" s="1"/>
  <c r="I18"/>
  <c r="H18"/>
  <c r="G18"/>
  <c r="J15"/>
  <c r="J14"/>
  <c r="I14"/>
  <c r="H14"/>
  <c r="H48" s="1"/>
  <c r="H51" s="1"/>
  <c r="G14"/>
  <c r="G48" s="1"/>
  <c r="J13"/>
  <c r="J12"/>
  <c r="I12"/>
  <c r="J11"/>
  <c r="I11"/>
  <c r="J10"/>
  <c r="I10"/>
  <c r="J9"/>
  <c r="J8"/>
  <c r="J48" s="1"/>
  <c r="I8"/>
  <c r="I48" s="1"/>
  <c r="H54" l="1"/>
  <c r="J51"/>
  <c r="J54" s="1"/>
  <c r="G54"/>
  <c r="F128" i="57" l="1"/>
  <c r="F129"/>
  <c r="F127"/>
  <c r="D130"/>
  <c r="D134" s="1"/>
  <c r="D109"/>
  <c r="E107"/>
  <c r="D106"/>
  <c r="F106" s="1"/>
  <c r="D105"/>
  <c r="F105" s="1"/>
  <c r="D104"/>
  <c r="D107" s="1"/>
  <c r="F107" s="1"/>
  <c r="D99"/>
  <c r="L99" s="1"/>
  <c r="F64"/>
  <c r="F65"/>
  <c r="E89"/>
  <c r="E88"/>
  <c r="E87"/>
  <c r="E85"/>
  <c r="E84"/>
  <c r="E83"/>
  <c r="E82"/>
  <c r="E81"/>
  <c r="E80" s="1"/>
  <c r="E79"/>
  <c r="E78"/>
  <c r="E77"/>
  <c r="E76"/>
  <c r="E74"/>
  <c r="E73"/>
  <c r="E72"/>
  <c r="E70"/>
  <c r="E69"/>
  <c r="E94" s="1"/>
  <c r="E68"/>
  <c r="E67" s="1"/>
  <c r="E66"/>
  <c r="F66" s="1"/>
  <c r="E86"/>
  <c r="E63"/>
  <c r="D89"/>
  <c r="F89" s="1"/>
  <c r="D88"/>
  <c r="F88" s="1"/>
  <c r="D87"/>
  <c r="D86" s="1"/>
  <c r="F86" s="1"/>
  <c r="D85"/>
  <c r="F85" s="1"/>
  <c r="D84"/>
  <c r="F84" s="1"/>
  <c r="D83"/>
  <c r="F83" s="1"/>
  <c r="D82"/>
  <c r="F82" s="1"/>
  <c r="D81"/>
  <c r="D80" s="1"/>
  <c r="D79"/>
  <c r="F79" s="1"/>
  <c r="D78"/>
  <c r="D95" s="1"/>
  <c r="D77"/>
  <c r="F77" s="1"/>
  <c r="D76"/>
  <c r="D74"/>
  <c r="F74" s="1"/>
  <c r="D73"/>
  <c r="F73" s="1"/>
  <c r="D72"/>
  <c r="D70"/>
  <c r="D96" s="1"/>
  <c r="F96" s="1"/>
  <c r="D69"/>
  <c r="F69" s="1"/>
  <c r="D68"/>
  <c r="D92" s="1"/>
  <c r="D63"/>
  <c r="L64"/>
  <c r="G68"/>
  <c r="G69"/>
  <c r="L69" s="1"/>
  <c r="G70"/>
  <c r="L70" s="1"/>
  <c r="G72"/>
  <c r="L72" s="1"/>
  <c r="G73"/>
  <c r="L73" s="1"/>
  <c r="G74"/>
  <c r="L74" s="1"/>
  <c r="G76"/>
  <c r="G77"/>
  <c r="L77" s="1"/>
  <c r="G78"/>
  <c r="L78" s="1"/>
  <c r="G79"/>
  <c r="L79" s="1"/>
  <c r="G81"/>
  <c r="L81" s="1"/>
  <c r="G82"/>
  <c r="L82" s="1"/>
  <c r="G83"/>
  <c r="L83" s="1"/>
  <c r="G85"/>
  <c r="L85" s="1"/>
  <c r="G87"/>
  <c r="G88"/>
  <c r="G89"/>
  <c r="F59"/>
  <c r="F38"/>
  <c r="F39"/>
  <c r="F41"/>
  <c r="E51"/>
  <c r="E50"/>
  <c r="E48"/>
  <c r="E47"/>
  <c r="E46"/>
  <c r="E45" s="1"/>
  <c r="E44"/>
  <c r="E43"/>
  <c r="E42"/>
  <c r="E40"/>
  <c r="E36"/>
  <c r="E35"/>
  <c r="E33"/>
  <c r="E32"/>
  <c r="E31"/>
  <c r="E29"/>
  <c r="E28"/>
  <c r="E27"/>
  <c r="E25"/>
  <c r="E24"/>
  <c r="E23"/>
  <c r="E21"/>
  <c r="E20"/>
  <c r="E19"/>
  <c r="E16"/>
  <c r="E13"/>
  <c r="E12"/>
  <c r="E11"/>
  <c r="E10"/>
  <c r="E9"/>
  <c r="E17"/>
  <c r="E37"/>
  <c r="G8"/>
  <c r="G9"/>
  <c r="G10"/>
  <c r="G11"/>
  <c r="G12"/>
  <c r="G13"/>
  <c r="G15"/>
  <c r="G16"/>
  <c r="G17"/>
  <c r="G19"/>
  <c r="G20"/>
  <c r="G21"/>
  <c r="G23"/>
  <c r="G24"/>
  <c r="G25"/>
  <c r="G27"/>
  <c r="G28"/>
  <c r="G29"/>
  <c r="G31"/>
  <c r="G32"/>
  <c r="G33"/>
  <c r="G35"/>
  <c r="G36"/>
  <c r="G37"/>
  <c r="G40"/>
  <c r="G42"/>
  <c r="G43"/>
  <c r="G44"/>
  <c r="G46"/>
  <c r="G47"/>
  <c r="G48"/>
  <c r="G50"/>
  <c r="G51"/>
  <c r="G52"/>
  <c r="G53"/>
  <c r="D53"/>
  <c r="F53" s="1"/>
  <c r="D52"/>
  <c r="F52" s="1"/>
  <c r="D51"/>
  <c r="F51" s="1"/>
  <c r="D50"/>
  <c r="F50" s="1"/>
  <c r="D48"/>
  <c r="F48" s="1"/>
  <c r="D47"/>
  <c r="F47" s="1"/>
  <c r="D46"/>
  <c r="F46" s="1"/>
  <c r="D44"/>
  <c r="F44" s="1"/>
  <c r="D43"/>
  <c r="F43" s="1"/>
  <c r="D42"/>
  <c r="F42" s="1"/>
  <c r="D40"/>
  <c r="F40" s="1"/>
  <c r="D37"/>
  <c r="D36"/>
  <c r="F36" s="1"/>
  <c r="D35"/>
  <c r="D34" s="1"/>
  <c r="D33"/>
  <c r="F33" s="1"/>
  <c r="D32"/>
  <c r="F32" s="1"/>
  <c r="D31"/>
  <c r="D29"/>
  <c r="F29" s="1"/>
  <c r="D28"/>
  <c r="F28" s="1"/>
  <c r="D27"/>
  <c r="D25"/>
  <c r="F25" s="1"/>
  <c r="D24"/>
  <c r="D23"/>
  <c r="D21"/>
  <c r="F21" s="1"/>
  <c r="D20"/>
  <c r="F20" s="1"/>
  <c r="D19"/>
  <c r="D18"/>
  <c r="D17"/>
  <c r="F17" s="1"/>
  <c r="D16"/>
  <c r="F16" s="1"/>
  <c r="D15"/>
  <c r="F15" s="1"/>
  <c r="D13"/>
  <c r="D12"/>
  <c r="F12" s="1"/>
  <c r="D11"/>
  <c r="D10"/>
  <c r="F10" s="1"/>
  <c r="D9"/>
  <c r="D8"/>
  <c r="F8" s="1"/>
  <c r="E18" i="64"/>
  <c r="F18"/>
  <c r="E19"/>
  <c r="F14"/>
  <c r="F13"/>
  <c r="F12"/>
  <c r="F11"/>
  <c r="F10"/>
  <c r="F9"/>
  <c r="F8"/>
  <c r="F7"/>
  <c r="F15" s="1"/>
  <c r="E8"/>
  <c r="E15" s="1"/>
  <c r="D15"/>
  <c r="D17" s="1"/>
  <c r="D8"/>
  <c r="D77" i="53"/>
  <c r="F77"/>
  <c r="D78"/>
  <c r="F78"/>
  <c r="D70"/>
  <c r="F70"/>
  <c r="D72"/>
  <c r="F72"/>
  <c r="D73"/>
  <c r="F73"/>
  <c r="D74"/>
  <c r="F67"/>
  <c r="F66"/>
  <c r="F65"/>
  <c r="F64" s="1"/>
  <c r="F63"/>
  <c r="F62"/>
  <c r="F61"/>
  <c r="F60" s="1"/>
  <c r="F59"/>
  <c r="F58"/>
  <c r="F57"/>
  <c r="F56" s="1"/>
  <c r="F55"/>
  <c r="F54"/>
  <c r="F53"/>
  <c r="F52" s="1"/>
  <c r="F51"/>
  <c r="F50"/>
  <c r="F49"/>
  <c r="F48" s="1"/>
  <c r="E64"/>
  <c r="E60"/>
  <c r="E56"/>
  <c r="E52"/>
  <c r="E48"/>
  <c r="D64"/>
  <c r="D60"/>
  <c r="D56"/>
  <c r="D52"/>
  <c r="D48"/>
  <c r="F36"/>
  <c r="F35"/>
  <c r="F34"/>
  <c r="F33"/>
  <c r="F32"/>
  <c r="F31"/>
  <c r="F28"/>
  <c r="F27" s="1"/>
  <c r="F26"/>
  <c r="F25"/>
  <c r="F24"/>
  <c r="F23"/>
  <c r="F22"/>
  <c r="F21"/>
  <c r="F20"/>
  <c r="F19"/>
  <c r="F18"/>
  <c r="F17"/>
  <c r="F16"/>
  <c r="F15"/>
  <c r="F13"/>
  <c r="F12"/>
  <c r="F11"/>
  <c r="F10"/>
  <c r="F9"/>
  <c r="F8"/>
  <c r="F7"/>
  <c r="E27"/>
  <c r="E22"/>
  <c r="E18"/>
  <c r="E14"/>
  <c r="D37"/>
  <c r="D39" s="1"/>
  <c r="F39" s="1"/>
  <c r="D27"/>
  <c r="D22"/>
  <c r="D18"/>
  <c r="D14"/>
  <c r="D58" i="57" l="1"/>
  <c r="L51"/>
  <c r="L48"/>
  <c r="L47"/>
  <c r="L33"/>
  <c r="L32"/>
  <c r="L16"/>
  <c r="E57"/>
  <c r="E113" s="1"/>
  <c r="F99"/>
  <c r="D101"/>
  <c r="F104"/>
  <c r="D19" i="64"/>
  <c r="F17"/>
  <c r="F19" s="1"/>
  <c r="L76" i="57"/>
  <c r="F68" i="53"/>
  <c r="E68"/>
  <c r="E71" s="1"/>
  <c r="F31" i="57"/>
  <c r="F27"/>
  <c r="F23"/>
  <c r="D14"/>
  <c r="F11"/>
  <c r="F9"/>
  <c r="F13"/>
  <c r="F80"/>
  <c r="F76"/>
  <c r="F72"/>
  <c r="F63"/>
  <c r="F92"/>
  <c r="D114"/>
  <c r="F95"/>
  <c r="D115"/>
  <c r="F58"/>
  <c r="F14" i="53"/>
  <c r="D57" i="57"/>
  <c r="D26"/>
  <c r="D30"/>
  <c r="D45"/>
  <c r="F45" s="1"/>
  <c r="D49"/>
  <c r="L50"/>
  <c r="L44"/>
  <c r="L42"/>
  <c r="L35"/>
  <c r="L29"/>
  <c r="L27"/>
  <c r="L21"/>
  <c r="L19"/>
  <c r="L11"/>
  <c r="F19"/>
  <c r="F35"/>
  <c r="D67"/>
  <c r="F67" s="1"/>
  <c r="D71"/>
  <c r="D75"/>
  <c r="F78"/>
  <c r="F70"/>
  <c r="F68"/>
  <c r="D94"/>
  <c r="F94" s="1"/>
  <c r="L46"/>
  <c r="L43"/>
  <c r="L36"/>
  <c r="L31"/>
  <c r="L28"/>
  <c r="L25"/>
  <c r="L23"/>
  <c r="L20"/>
  <c r="L15"/>
  <c r="L10"/>
  <c r="F37"/>
  <c r="F87"/>
  <c r="F81"/>
  <c r="E37" i="53"/>
  <c r="E76" s="1"/>
  <c r="F76" s="1"/>
  <c r="E34" i="57"/>
  <c r="F34" s="1"/>
  <c r="E79" i="53"/>
  <c r="E40"/>
  <c r="F40" s="1"/>
  <c r="L40" i="57"/>
  <c r="L9"/>
  <c r="D75" i="53"/>
  <c r="L8" i="57"/>
  <c r="L13"/>
  <c r="D56"/>
  <c r="D60" s="1"/>
  <c r="D113"/>
  <c r="F57"/>
  <c r="D22"/>
  <c r="F24"/>
  <c r="L24"/>
  <c r="D132"/>
  <c r="F130"/>
  <c r="F134" s="1"/>
  <c r="G67"/>
  <c r="L67" s="1"/>
  <c r="L68"/>
  <c r="G80"/>
  <c r="L80" s="1"/>
  <c r="G63"/>
  <c r="L63" s="1"/>
  <c r="G86"/>
  <c r="G71"/>
  <c r="L71" s="1"/>
  <c r="G75"/>
  <c r="G49"/>
  <c r="L49" s="1"/>
  <c r="G45"/>
  <c r="L45" s="1"/>
  <c r="G30"/>
  <c r="L30" s="1"/>
  <c r="G22"/>
  <c r="L22" s="1"/>
  <c r="G14"/>
  <c r="L14" s="1"/>
  <c r="G34"/>
  <c r="L34" s="1"/>
  <c r="G26"/>
  <c r="L26" s="1"/>
  <c r="G18"/>
  <c r="E75"/>
  <c r="E71"/>
  <c r="E49"/>
  <c r="E30"/>
  <c r="E26"/>
  <c r="E22"/>
  <c r="E18"/>
  <c r="F18" s="1"/>
  <c r="E14"/>
  <c r="E54" s="1"/>
  <c r="E59" s="1"/>
  <c r="F37" i="53"/>
  <c r="E38" i="30"/>
  <c r="G38" s="1"/>
  <c r="G42" s="1"/>
  <c r="F39"/>
  <c r="G39"/>
  <c r="E40"/>
  <c r="G40"/>
  <c r="E41"/>
  <c r="G41"/>
  <c r="F42"/>
  <c r="G36"/>
  <c r="G35"/>
  <c r="G34"/>
  <c r="G33"/>
  <c r="G32" s="1"/>
  <c r="G31"/>
  <c r="G30"/>
  <c r="G29"/>
  <c r="G28"/>
  <c r="G26"/>
  <c r="G25"/>
  <c r="G24"/>
  <c r="G23"/>
  <c r="G22"/>
  <c r="G21"/>
  <c r="G20"/>
  <c r="G19" s="1"/>
  <c r="G17"/>
  <c r="G16"/>
  <c r="G15"/>
  <c r="G14"/>
  <c r="G13"/>
  <c r="G12"/>
  <c r="G11"/>
  <c r="G10"/>
  <c r="G9"/>
  <c r="G8"/>
  <c r="G7"/>
  <c r="F32"/>
  <c r="F24"/>
  <c r="F37" s="1"/>
  <c r="F19"/>
  <c r="F15"/>
  <c r="E32"/>
  <c r="E24"/>
  <c r="E19"/>
  <c r="E15"/>
  <c r="E37" s="1"/>
  <c r="F112" i="29"/>
  <c r="F107"/>
  <c r="F106"/>
  <c r="F105"/>
  <c r="F104" s="1"/>
  <c r="F103"/>
  <c r="F102"/>
  <c r="F99"/>
  <c r="F97"/>
  <c r="F96"/>
  <c r="F95"/>
  <c r="F94"/>
  <c r="F93"/>
  <c r="F92"/>
  <c r="F91"/>
  <c r="F90"/>
  <c r="F80"/>
  <c r="F79"/>
  <c r="F78"/>
  <c r="E104"/>
  <c r="E93"/>
  <c r="E82"/>
  <c r="E108"/>
  <c r="D104"/>
  <c r="D93"/>
  <c r="F69"/>
  <c r="F68"/>
  <c r="F65"/>
  <c r="F64"/>
  <c r="F60"/>
  <c r="F58"/>
  <c r="F56"/>
  <c r="F54"/>
  <c r="F48"/>
  <c r="F45"/>
  <c r="F44"/>
  <c r="F43"/>
  <c r="F42"/>
  <c r="F41" s="1"/>
  <c r="F40"/>
  <c r="F32"/>
  <c r="F27"/>
  <c r="F23"/>
  <c r="F22"/>
  <c r="F21"/>
  <c r="F18"/>
  <c r="F16"/>
  <c r="F14"/>
  <c r="F12"/>
  <c r="F8"/>
  <c r="F6"/>
  <c r="E63"/>
  <c r="E41"/>
  <c r="D63"/>
  <c r="D41"/>
  <c r="F29"/>
  <c r="E83" i="28"/>
  <c r="F83"/>
  <c r="D84"/>
  <c r="F84"/>
  <c r="D85"/>
  <c r="F85"/>
  <c r="E86"/>
  <c r="D80"/>
  <c r="E80"/>
  <c r="F80" s="1"/>
  <c r="F77"/>
  <c r="F76"/>
  <c r="F75"/>
  <c r="F78" s="1"/>
  <c r="E78"/>
  <c r="D78"/>
  <c r="D69"/>
  <c r="F69"/>
  <c r="F70"/>
  <c r="D71"/>
  <c r="F71" s="1"/>
  <c r="D72"/>
  <c r="F72" s="1"/>
  <c r="F66"/>
  <c r="F65"/>
  <c r="F64"/>
  <c r="F63"/>
  <c r="F62"/>
  <c r="F61"/>
  <c r="F60"/>
  <c r="F59" s="1"/>
  <c r="F58"/>
  <c r="F57"/>
  <c r="F56"/>
  <c r="F55" s="1"/>
  <c r="F54"/>
  <c r="F67" s="1"/>
  <c r="E59"/>
  <c r="E55"/>
  <c r="E67" s="1"/>
  <c r="D63"/>
  <c r="D59"/>
  <c r="D55"/>
  <c r="D67" s="1"/>
  <c r="D48"/>
  <c r="F48" s="1"/>
  <c r="E49"/>
  <c r="F49" s="1"/>
  <c r="D50"/>
  <c r="F50" s="1"/>
  <c r="D51"/>
  <c r="F51" s="1"/>
  <c r="F45"/>
  <c r="F44"/>
  <c r="F43"/>
  <c r="F42" s="1"/>
  <c r="F41"/>
  <c r="F40"/>
  <c r="F39"/>
  <c r="F38" s="1"/>
  <c r="F37"/>
  <c r="F36"/>
  <c r="F35"/>
  <c r="F34"/>
  <c r="F33"/>
  <c r="F32"/>
  <c r="F31"/>
  <c r="F30" s="1"/>
  <c r="F29"/>
  <c r="F28"/>
  <c r="F27"/>
  <c r="F26"/>
  <c r="F25"/>
  <c r="F24"/>
  <c r="F23"/>
  <c r="F22" s="1"/>
  <c r="F21"/>
  <c r="F20"/>
  <c r="F19"/>
  <c r="F18" s="1"/>
  <c r="F17"/>
  <c r="F15"/>
  <c r="F14"/>
  <c r="F13" s="1"/>
  <c r="F12"/>
  <c r="F11"/>
  <c r="F10"/>
  <c r="F9"/>
  <c r="F8"/>
  <c r="F7"/>
  <c r="E42"/>
  <c r="E38"/>
  <c r="E46" s="1"/>
  <c r="E30"/>
  <c r="E26"/>
  <c r="E22"/>
  <c r="E18"/>
  <c r="E13"/>
  <c r="D42"/>
  <c r="D38"/>
  <c r="D30"/>
  <c r="D26"/>
  <c r="D22"/>
  <c r="D18"/>
  <c r="D13"/>
  <c r="D46" s="1"/>
  <c r="F63" i="29" l="1"/>
  <c r="F73"/>
  <c r="F82"/>
  <c r="D108"/>
  <c r="F108"/>
  <c r="E70"/>
  <c r="E42" i="30"/>
  <c r="D82" i="28"/>
  <c r="E90" i="57"/>
  <c r="E93" s="1"/>
  <c r="E97" s="1"/>
  <c r="F71" i="53"/>
  <c r="F74" s="1"/>
  <c r="E74"/>
  <c r="F93" i="57"/>
  <c r="E112"/>
  <c r="E137" s="1"/>
  <c r="F22"/>
  <c r="F75"/>
  <c r="F26"/>
  <c r="D140"/>
  <c r="F140" s="1"/>
  <c r="F115"/>
  <c r="D139"/>
  <c r="F139" s="1"/>
  <c r="F114"/>
  <c r="D97"/>
  <c r="F71"/>
  <c r="D90"/>
  <c r="F90" s="1"/>
  <c r="F49"/>
  <c r="F30"/>
  <c r="F14"/>
  <c r="E116"/>
  <c r="E60"/>
  <c r="F60"/>
  <c r="D79" i="53"/>
  <c r="F75"/>
  <c r="F79" s="1"/>
  <c r="D111" i="57"/>
  <c r="D116" s="1"/>
  <c r="F56"/>
  <c r="D70" i="29"/>
  <c r="D54" i="57"/>
  <c r="F54" s="1"/>
  <c r="D138"/>
  <c r="F113"/>
  <c r="F132"/>
  <c r="L75"/>
  <c r="G54"/>
  <c r="L18"/>
  <c r="G37" i="30"/>
  <c r="F70" i="29"/>
  <c r="F52" i="28"/>
  <c r="D52"/>
  <c r="E52"/>
  <c r="F46"/>
  <c r="N50" i="45"/>
  <c r="P50"/>
  <c r="N45"/>
  <c r="P45"/>
  <c r="O46"/>
  <c r="P46"/>
  <c r="P42"/>
  <c r="P41"/>
  <c r="P40"/>
  <c r="P43" s="1"/>
  <c r="O43"/>
  <c r="N43"/>
  <c r="N36"/>
  <c r="P36" s="1"/>
  <c r="O37"/>
  <c r="P37" s="1"/>
  <c r="N38"/>
  <c r="P38" s="1"/>
  <c r="P33"/>
  <c r="P32"/>
  <c r="P31"/>
  <c r="P30"/>
  <c r="P29"/>
  <c r="P28"/>
  <c r="P27"/>
  <c r="P26"/>
  <c r="P25"/>
  <c r="P24"/>
  <c r="P22"/>
  <c r="P21"/>
  <c r="P20"/>
  <c r="P19"/>
  <c r="P18"/>
  <c r="P17" s="1"/>
  <c r="P16"/>
  <c r="P15"/>
  <c r="P14"/>
  <c r="P13"/>
  <c r="P12"/>
  <c r="P11"/>
  <c r="P10"/>
  <c r="P9"/>
  <c r="P8"/>
  <c r="P7"/>
  <c r="O34"/>
  <c r="O17"/>
  <c r="O14"/>
  <c r="N20"/>
  <c r="N17"/>
  <c r="N14"/>
  <c r="N34" s="1"/>
  <c r="D31" i="44"/>
  <c r="F31" s="1"/>
  <c r="D33"/>
  <c r="F33" s="1"/>
  <c r="D34"/>
  <c r="F28"/>
  <c r="F27"/>
  <c r="F26"/>
  <c r="F25"/>
  <c r="F24"/>
  <c r="F23"/>
  <c r="F22"/>
  <c r="F21"/>
  <c r="F20"/>
  <c r="F19"/>
  <c r="F18"/>
  <c r="F17"/>
  <c r="F16"/>
  <c r="F15"/>
  <c r="F14" s="1"/>
  <c r="F13"/>
  <c r="F12"/>
  <c r="F11"/>
  <c r="F10"/>
  <c r="F9"/>
  <c r="F8"/>
  <c r="F7"/>
  <c r="E29"/>
  <c r="E32" s="1"/>
  <c r="F32" s="1"/>
  <c r="D14"/>
  <c r="D29" s="1"/>
  <c r="E30" i="47"/>
  <c r="F30"/>
  <c r="F31"/>
  <c r="E32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E27"/>
  <c r="D27"/>
  <c r="D29" s="1"/>
  <c r="F82" i="28" l="1"/>
  <c r="F86" s="1"/>
  <c r="D86"/>
  <c r="F27" i="47"/>
  <c r="F29"/>
  <c r="F32" s="1"/>
  <c r="D32"/>
  <c r="F97" i="57"/>
  <c r="F29" i="44"/>
  <c r="F112" i="57"/>
  <c r="O49" i="45"/>
  <c r="N48"/>
  <c r="L54" i="57"/>
  <c r="E141"/>
  <c r="F137"/>
  <c r="F111"/>
  <c r="F116" s="1"/>
  <c r="D136"/>
  <c r="F136" s="1"/>
  <c r="F138"/>
  <c r="P34" i="45"/>
  <c r="F34" i="44"/>
  <c r="E34"/>
  <c r="F51" i="15"/>
  <c r="F52"/>
  <c r="F50"/>
  <c r="F53"/>
  <c r="D54"/>
  <c r="E5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8"/>
  <c r="E42"/>
  <c r="E34"/>
  <c r="E30"/>
  <c r="E26"/>
  <c r="E22"/>
  <c r="E18"/>
  <c r="E14"/>
  <c r="E48" s="1"/>
  <c r="D42"/>
  <c r="D34"/>
  <c r="D30"/>
  <c r="D26"/>
  <c r="D22"/>
  <c r="D18"/>
  <c r="D14"/>
  <c r="D48" s="1"/>
  <c r="F48" s="1"/>
  <c r="F141" i="57" l="1"/>
  <c r="P49" i="45"/>
  <c r="O51"/>
  <c r="P48"/>
  <c r="P51" s="1"/>
  <c r="N51"/>
  <c r="D141" i="57"/>
  <c r="F54" i="15"/>
  <c r="D45" i="25"/>
  <c r="F45" s="1"/>
  <c r="D47"/>
  <c r="E47"/>
  <c r="F47" s="1"/>
  <c r="D48"/>
  <c r="F48" s="1"/>
  <c r="F42"/>
  <c r="F41"/>
  <c r="F40"/>
  <c r="F39"/>
  <c r="F38" s="1"/>
  <c r="F37"/>
  <c r="F36"/>
  <c r="F35"/>
  <c r="F34"/>
  <c r="F33"/>
  <c r="F32"/>
  <c r="F31"/>
  <c r="F30" s="1"/>
  <c r="F29"/>
  <c r="F28"/>
  <c r="F27"/>
  <c r="F26" s="1"/>
  <c r="F25"/>
  <c r="F24"/>
  <c r="F23"/>
  <c r="F22"/>
  <c r="F21" s="1"/>
  <c r="F20"/>
  <c r="F19"/>
  <c r="F18"/>
  <c r="F16"/>
  <c r="F15"/>
  <c r="F14"/>
  <c r="F12"/>
  <c r="F11"/>
  <c r="F10"/>
  <c r="F9"/>
  <c r="F8"/>
  <c r="F7"/>
  <c r="E38"/>
  <c r="E30"/>
  <c r="E26"/>
  <c r="E21"/>
  <c r="E17"/>
  <c r="F17" s="1"/>
  <c r="E13"/>
  <c r="D38"/>
  <c r="D30"/>
  <c r="D26"/>
  <c r="D21"/>
  <c r="D17"/>
  <c r="D13"/>
  <c r="D43" s="1"/>
  <c r="D49" l="1"/>
  <c r="E43"/>
  <c r="E46" s="1"/>
  <c r="F46" s="1"/>
  <c r="F49" s="1"/>
  <c r="F13"/>
  <c r="F43"/>
  <c r="G147" i="57"/>
  <c r="E49" i="25" l="1"/>
  <c r="H141" i="57"/>
  <c r="H116"/>
  <c r="H97"/>
  <c r="K75"/>
  <c r="J78"/>
  <c r="G95" l="1"/>
  <c r="L95" s="1"/>
  <c r="H40" i="53"/>
  <c r="I40" s="1"/>
  <c r="I41"/>
  <c r="G50" i="28"/>
  <c r="H49" i="57"/>
  <c r="J95" l="1"/>
  <c r="G114"/>
  <c r="L114" s="1"/>
  <c r="J51"/>
  <c r="J114" l="1"/>
  <c r="G139"/>
  <c r="Q36" i="45"/>
  <c r="Q38"/>
  <c r="Q50" s="1"/>
  <c r="S50" s="1"/>
  <c r="J139" i="57" l="1"/>
  <c r="L139"/>
  <c r="S38" i="45"/>
  <c r="H38" i="30" l="1"/>
  <c r="H40"/>
  <c r="I10" i="64" l="1"/>
  <c r="H80" i="28" l="1"/>
  <c r="I109" i="57" s="1"/>
  <c r="H107"/>
  <c r="K107"/>
  <c r="G80" i="28"/>
  <c r="G109" i="57" s="1"/>
  <c r="L109" s="1"/>
  <c r="H109" l="1"/>
  <c r="I105"/>
  <c r="I106"/>
  <c r="I104"/>
  <c r="G106"/>
  <c r="L106" s="1"/>
  <c r="G105"/>
  <c r="L105" s="1"/>
  <c r="G104"/>
  <c r="L104" s="1"/>
  <c r="I107" l="1"/>
  <c r="G107"/>
  <c r="L107" s="1"/>
  <c r="J106"/>
  <c r="J105"/>
  <c r="J104" l="1"/>
  <c r="J107" s="1"/>
  <c r="I80" i="28"/>
  <c r="J109" i="57" s="1"/>
  <c r="H27" i="47"/>
  <c r="G27"/>
  <c r="I130" i="57" l="1"/>
  <c r="G130"/>
  <c r="J128"/>
  <c r="I124"/>
  <c r="G124"/>
  <c r="J121"/>
  <c r="J124" s="1"/>
  <c r="H121"/>
  <c r="G134" l="1"/>
  <c r="L134" s="1"/>
  <c r="L130"/>
  <c r="G132"/>
  <c r="L132" s="1"/>
  <c r="J129"/>
  <c r="J127"/>
  <c r="H127"/>
  <c r="H130" s="1"/>
  <c r="D75" i="65"/>
  <c r="D103"/>
  <c r="D105" s="1"/>
  <c r="D73"/>
  <c r="H95"/>
  <c r="F90"/>
  <c r="D90"/>
  <c r="I99" i="57"/>
  <c r="G101"/>
  <c r="L101" s="1"/>
  <c r="I85"/>
  <c r="G90" i="65" l="1"/>
  <c r="J130" i="57"/>
  <c r="J132" l="1"/>
  <c r="J134"/>
  <c r="H15" i="64"/>
  <c r="I14"/>
  <c r="J85" i="57" s="1"/>
  <c r="I72" l="1"/>
  <c r="M72" s="1"/>
  <c r="I84" l="1"/>
  <c r="H84"/>
  <c r="I9" i="64"/>
  <c r="F42" i="65"/>
  <c r="D42"/>
  <c r="G42" l="1"/>
  <c r="F119" l="1"/>
  <c r="D119"/>
  <c r="D93" l="1"/>
  <c r="D82"/>
  <c r="D81"/>
  <c r="D66"/>
  <c r="D27"/>
  <c r="D28"/>
  <c r="I88" i="57" l="1"/>
  <c r="I87"/>
  <c r="M87" s="1"/>
  <c r="G72" i="53"/>
  <c r="G77" s="1"/>
  <c r="J40" i="30"/>
  <c r="G71" i="28"/>
  <c r="I71" s="1"/>
  <c r="G69"/>
  <c r="G84"/>
  <c r="I84" s="1"/>
  <c r="I50" l="1"/>
  <c r="I72" i="53" l="1"/>
  <c r="G73"/>
  <c r="G78" s="1"/>
  <c r="I78" s="1"/>
  <c r="I73" l="1"/>
  <c r="J38" i="30"/>
  <c r="E112" i="65" l="1"/>
  <c r="F81"/>
  <c r="E91"/>
  <c r="F92"/>
  <c r="F91" s="1"/>
  <c r="D92"/>
  <c r="D87"/>
  <c r="D88"/>
  <c r="G88" s="1"/>
  <c r="H119"/>
  <c r="G118"/>
  <c r="G92" l="1"/>
  <c r="G91" s="1"/>
  <c r="D91"/>
  <c r="I81" i="57"/>
  <c r="M81" s="1"/>
  <c r="M64"/>
  <c r="J87"/>
  <c r="I89"/>
  <c r="J89" s="1"/>
  <c r="J88"/>
  <c r="H86"/>
  <c r="J86" l="1"/>
  <c r="I86"/>
  <c r="M86" s="1"/>
  <c r="H8" i="64"/>
  <c r="I12"/>
  <c r="G8"/>
  <c r="G84" i="57" s="1"/>
  <c r="L84" l="1"/>
  <c r="G90"/>
  <c r="L90" s="1"/>
  <c r="G15" i="64"/>
  <c r="I69" i="57" l="1"/>
  <c r="I82"/>
  <c r="G75" i="53"/>
  <c r="G79" l="1"/>
  <c r="E128" i="65" l="1"/>
  <c r="D121"/>
  <c r="G121" s="1"/>
  <c r="G117"/>
  <c r="G119" s="1"/>
  <c r="E117"/>
  <c r="E119" s="1"/>
  <c r="J111"/>
  <c r="G103"/>
  <c r="F89"/>
  <c r="F84" s="1"/>
  <c r="D89"/>
  <c r="D86"/>
  <c r="G86" s="1"/>
  <c r="E85"/>
  <c r="E84" s="1"/>
  <c r="D85"/>
  <c r="F83"/>
  <c r="D83"/>
  <c r="F82"/>
  <c r="G81"/>
  <c r="F79"/>
  <c r="E79"/>
  <c r="D79"/>
  <c r="G79" s="1"/>
  <c r="F78"/>
  <c r="E78"/>
  <c r="D78"/>
  <c r="D77"/>
  <c r="F75"/>
  <c r="E75"/>
  <c r="E72" s="1"/>
  <c r="G75"/>
  <c r="F74"/>
  <c r="D74"/>
  <c r="F73"/>
  <c r="D71"/>
  <c r="F70"/>
  <c r="D70"/>
  <c r="F69"/>
  <c r="D69"/>
  <c r="E68"/>
  <c r="F67"/>
  <c r="D67"/>
  <c r="F65"/>
  <c r="E65"/>
  <c r="E64" s="1"/>
  <c r="D65"/>
  <c r="E61"/>
  <c r="F54"/>
  <c r="E54"/>
  <c r="D54"/>
  <c r="D53"/>
  <c r="F52"/>
  <c r="F51" s="1"/>
  <c r="D52"/>
  <c r="E51"/>
  <c r="F50"/>
  <c r="D50"/>
  <c r="F49"/>
  <c r="D49"/>
  <c r="F48"/>
  <c r="D48"/>
  <c r="E47"/>
  <c r="F46"/>
  <c r="E46"/>
  <c r="D46"/>
  <c r="F45"/>
  <c r="E45"/>
  <c r="D45"/>
  <c r="F44"/>
  <c r="E44"/>
  <c r="D44"/>
  <c r="F43"/>
  <c r="G43" s="1"/>
  <c r="E43"/>
  <c r="F41"/>
  <c r="D41"/>
  <c r="F40"/>
  <c r="F39"/>
  <c r="G39" s="1"/>
  <c r="F38"/>
  <c r="G38" s="1"/>
  <c r="E38"/>
  <c r="F37"/>
  <c r="D37"/>
  <c r="F36"/>
  <c r="J36" s="1"/>
  <c r="D36"/>
  <c r="F35"/>
  <c r="D35"/>
  <c r="E34"/>
  <c r="F33"/>
  <c r="D33"/>
  <c r="F32"/>
  <c r="J32" s="1"/>
  <c r="D32"/>
  <c r="F31"/>
  <c r="D31"/>
  <c r="E30"/>
  <c r="F29"/>
  <c r="E29"/>
  <c r="D29"/>
  <c r="F28"/>
  <c r="E28"/>
  <c r="F27"/>
  <c r="J27" s="1"/>
  <c r="E27"/>
  <c r="F25"/>
  <c r="E25"/>
  <c r="D25"/>
  <c r="G25" s="1"/>
  <c r="F24"/>
  <c r="J24" s="1"/>
  <c r="D24"/>
  <c r="F23"/>
  <c r="J23" s="1"/>
  <c r="D23"/>
  <c r="E22"/>
  <c r="F21"/>
  <c r="D21"/>
  <c r="F20"/>
  <c r="D20"/>
  <c r="F19"/>
  <c r="D19"/>
  <c r="E18"/>
  <c r="F17"/>
  <c r="D17"/>
  <c r="F16"/>
  <c r="D16"/>
  <c r="F15"/>
  <c r="J15" s="1"/>
  <c r="E15"/>
  <c r="E14" s="1"/>
  <c r="D15"/>
  <c r="F13"/>
  <c r="E13"/>
  <c r="D13"/>
  <c r="F12"/>
  <c r="E12"/>
  <c r="D12"/>
  <c r="F11"/>
  <c r="E11"/>
  <c r="D11"/>
  <c r="F10"/>
  <c r="D10"/>
  <c r="F9"/>
  <c r="E9"/>
  <c r="D9"/>
  <c r="F8"/>
  <c r="E8"/>
  <c r="D8"/>
  <c r="D100" l="1"/>
  <c r="G15"/>
  <c r="D57"/>
  <c r="D58"/>
  <c r="D99"/>
  <c r="D84"/>
  <c r="G50"/>
  <c r="G23"/>
  <c r="G69"/>
  <c r="G12"/>
  <c r="G11"/>
  <c r="F80"/>
  <c r="G9"/>
  <c r="G8"/>
  <c r="D26"/>
  <c r="G29"/>
  <c r="D30"/>
  <c r="G41"/>
  <c r="G49"/>
  <c r="F68"/>
  <c r="D72"/>
  <c r="F58"/>
  <c r="G35"/>
  <c r="G37"/>
  <c r="G66"/>
  <c r="G78"/>
  <c r="G33"/>
  <c r="G44"/>
  <c r="G36"/>
  <c r="G46"/>
  <c r="G74"/>
  <c r="G85"/>
  <c r="D18"/>
  <c r="G10"/>
  <c r="F14"/>
  <c r="G17"/>
  <c r="F18"/>
  <c r="F22"/>
  <c r="G27"/>
  <c r="F26"/>
  <c r="F34"/>
  <c r="G45"/>
  <c r="D59"/>
  <c r="G67"/>
  <c r="G100"/>
  <c r="G73"/>
  <c r="D76"/>
  <c r="G82"/>
  <c r="G89"/>
  <c r="G21"/>
  <c r="G32"/>
  <c r="G13"/>
  <c r="G16"/>
  <c r="G20"/>
  <c r="G24"/>
  <c r="E26"/>
  <c r="E55" s="1"/>
  <c r="G31"/>
  <c r="G48"/>
  <c r="G52"/>
  <c r="G65"/>
  <c r="F64"/>
  <c r="G70"/>
  <c r="G83"/>
  <c r="D14"/>
  <c r="D64"/>
  <c r="G19"/>
  <c r="D22"/>
  <c r="G28"/>
  <c r="D51"/>
  <c r="G53"/>
  <c r="G54"/>
  <c r="F72"/>
  <c r="D80"/>
  <c r="D47"/>
  <c r="F30"/>
  <c r="J19"/>
  <c r="J28"/>
  <c r="F60"/>
  <c r="D68"/>
  <c r="G71"/>
  <c r="G87"/>
  <c r="D34"/>
  <c r="G14" l="1"/>
  <c r="D97"/>
  <c r="G97" s="1"/>
  <c r="D95"/>
  <c r="G22"/>
  <c r="G68"/>
  <c r="D111"/>
  <c r="G18"/>
  <c r="G30"/>
  <c r="G60"/>
  <c r="G59"/>
  <c r="D127"/>
  <c r="G127" s="1"/>
  <c r="D110"/>
  <c r="G110" s="1"/>
  <c r="D126"/>
  <c r="G126" s="1"/>
  <c r="D124"/>
  <c r="G57"/>
  <c r="G84"/>
  <c r="G64"/>
  <c r="G72"/>
  <c r="G80"/>
  <c r="G34"/>
  <c r="G58"/>
  <c r="D61"/>
  <c r="D55"/>
  <c r="G26"/>
  <c r="G51"/>
  <c r="F61"/>
  <c r="D108" l="1"/>
  <c r="D128"/>
  <c r="G124"/>
  <c r="G61"/>
  <c r="J99" i="57"/>
  <c r="I83"/>
  <c r="I80" s="1"/>
  <c r="M80" s="1"/>
  <c r="G92"/>
  <c r="L92" s="1"/>
  <c r="I74"/>
  <c r="I73"/>
  <c r="I79"/>
  <c r="I77"/>
  <c r="H41" i="30"/>
  <c r="H42" s="1"/>
  <c r="G70" i="53"/>
  <c r="H18" i="64"/>
  <c r="H19" s="1"/>
  <c r="G17"/>
  <c r="I70" i="28"/>
  <c r="G72"/>
  <c r="I72" s="1"/>
  <c r="I69"/>
  <c r="Q45" i="45"/>
  <c r="S45" l="1"/>
  <c r="Q48"/>
  <c r="R46"/>
  <c r="S46" s="1"/>
  <c r="G94" i="57"/>
  <c r="L94" s="1"/>
  <c r="I70" i="53"/>
  <c r="G74"/>
  <c r="I94" i="57"/>
  <c r="G96"/>
  <c r="G19" i="64"/>
  <c r="I17"/>
  <c r="J41" i="30"/>
  <c r="J82" i="57"/>
  <c r="J83"/>
  <c r="I18" i="64"/>
  <c r="I13"/>
  <c r="I11"/>
  <c r="I8"/>
  <c r="I7"/>
  <c r="E81" i="65"/>
  <c r="E80" s="1"/>
  <c r="H79" i="57"/>
  <c r="H77"/>
  <c r="H74"/>
  <c r="H71" s="1"/>
  <c r="H67"/>
  <c r="I66"/>
  <c r="H64"/>
  <c r="H63" s="1"/>
  <c r="J96" l="1"/>
  <c r="L96"/>
  <c r="Q51" i="45"/>
  <c r="S48"/>
  <c r="G97" i="57"/>
  <c r="L97" s="1"/>
  <c r="J84"/>
  <c r="I15" i="64"/>
  <c r="J94" i="57"/>
  <c r="F77" i="65"/>
  <c r="I76" i="57"/>
  <c r="M76" s="1"/>
  <c r="I68"/>
  <c r="J92"/>
  <c r="I19" i="64"/>
  <c r="I63" i="57"/>
  <c r="M63" s="1"/>
  <c r="H81"/>
  <c r="H80" s="1"/>
  <c r="J77"/>
  <c r="J65"/>
  <c r="J73"/>
  <c r="I71"/>
  <c r="M71" s="1"/>
  <c r="J69"/>
  <c r="J66"/>
  <c r="J70"/>
  <c r="J74"/>
  <c r="J79"/>
  <c r="J64"/>
  <c r="I31" i="47"/>
  <c r="J68" i="57" l="1"/>
  <c r="M68"/>
  <c r="J76"/>
  <c r="J75" s="1"/>
  <c r="I75"/>
  <c r="M75" s="1"/>
  <c r="O90"/>
  <c r="H76"/>
  <c r="E77" i="65"/>
  <c r="E76" s="1"/>
  <c r="E95" s="1"/>
  <c r="I67" i="57"/>
  <c r="M67" s="1"/>
  <c r="O91"/>
  <c r="F76" i="65"/>
  <c r="G77"/>
  <c r="G76" s="1"/>
  <c r="G95" s="1"/>
  <c r="H71" i="53"/>
  <c r="P91" i="57"/>
  <c r="J81"/>
  <c r="J80" s="1"/>
  <c r="J72"/>
  <c r="J71" s="1"/>
  <c r="J67"/>
  <c r="J63"/>
  <c r="O92" l="1"/>
  <c r="H75"/>
  <c r="H90" s="1"/>
  <c r="I90"/>
  <c r="J90"/>
  <c r="F95" i="65"/>
  <c r="F98" s="1"/>
  <c r="F109" s="1"/>
  <c r="H74" i="53"/>
  <c r="I71"/>
  <c r="I74" s="1"/>
  <c r="I77"/>
  <c r="P90" i="57" l="1"/>
  <c r="P92" s="1"/>
  <c r="M90"/>
  <c r="G98" i="65"/>
  <c r="F125"/>
  <c r="G125" s="1"/>
  <c r="F128" l="1"/>
  <c r="G128" s="1"/>
  <c r="J27" i="47" l="1"/>
  <c r="I50" i="57" l="1"/>
  <c r="I49" l="1"/>
  <c r="M49" s="1"/>
  <c r="M50"/>
  <c r="J50"/>
  <c r="J52"/>
  <c r="G51" i="28"/>
  <c r="G48"/>
  <c r="G82" s="1"/>
  <c r="J49" i="57" l="1"/>
  <c r="G52" i="28"/>
  <c r="I51"/>
  <c r="G85"/>
  <c r="I85" s="1"/>
  <c r="I48"/>
  <c r="G86" l="1"/>
  <c r="I82"/>
  <c r="I39" i="30"/>
  <c r="I42" s="1"/>
  <c r="H49" i="28"/>
  <c r="H52" s="1"/>
  <c r="R37" i="45"/>
  <c r="G31" i="44"/>
  <c r="G45" i="25"/>
  <c r="I20" i="47"/>
  <c r="I34" i="25"/>
  <c r="I40" i="57"/>
  <c r="M40" s="1"/>
  <c r="J39" i="30" l="1"/>
  <c r="J42" s="1"/>
  <c r="S36" i="45"/>
  <c r="S37"/>
  <c r="R49"/>
  <c r="I45" i="25"/>
  <c r="I31" i="44"/>
  <c r="I49" i="28"/>
  <c r="I52" s="1"/>
  <c r="H83"/>
  <c r="H86" s="1"/>
  <c r="J40" i="57"/>
  <c r="H12" i="63"/>
  <c r="S49" i="45" l="1"/>
  <c r="S51" s="1"/>
  <c r="R51"/>
  <c r="U38"/>
  <c r="I83" i="28"/>
  <c r="I86" s="1"/>
  <c r="H47" i="25" l="1"/>
  <c r="I93" i="57" l="1"/>
  <c r="I97" l="1"/>
  <c r="M97" s="1"/>
  <c r="M93"/>
  <c r="J93"/>
  <c r="H13" i="25"/>
  <c r="I16" i="57"/>
  <c r="I15"/>
  <c r="M15" s="1"/>
  <c r="J97" l="1"/>
  <c r="E27" i="63"/>
  <c r="D53" l="1"/>
  <c r="E56" l="1"/>
  <c r="F56"/>
  <c r="D56"/>
  <c r="E55"/>
  <c r="F55"/>
  <c r="D55"/>
  <c r="E54"/>
  <c r="F54"/>
  <c r="D54"/>
  <c r="G51"/>
  <c r="G49"/>
  <c r="G50"/>
  <c r="G48"/>
  <c r="G47" s="1"/>
  <c r="G46"/>
  <c r="G45"/>
  <c r="G37"/>
  <c r="G38"/>
  <c r="G36"/>
  <c r="G33"/>
  <c r="G34"/>
  <c r="G32"/>
  <c r="G29"/>
  <c r="G30"/>
  <c r="G28"/>
  <c r="G25"/>
  <c r="G26"/>
  <c r="G24"/>
  <c r="G21"/>
  <c r="G22"/>
  <c r="G20"/>
  <c r="G17"/>
  <c r="G18"/>
  <c r="G16"/>
  <c r="G10"/>
  <c r="G11"/>
  <c r="G12"/>
  <c r="G13"/>
  <c r="G14"/>
  <c r="G9"/>
  <c r="F47"/>
  <c r="F35"/>
  <c r="F31"/>
  <c r="F27"/>
  <c r="F23"/>
  <c r="F19"/>
  <c r="F15"/>
  <c r="E35"/>
  <c r="D35"/>
  <c r="E31"/>
  <c r="D31"/>
  <c r="D27"/>
  <c r="E23"/>
  <c r="E53" s="1"/>
  <c r="D23"/>
  <c r="E19"/>
  <c r="D19"/>
  <c r="E15"/>
  <c r="D15"/>
  <c r="E47"/>
  <c r="D47"/>
  <c r="I58"/>
  <c r="J52"/>
  <c r="I52"/>
  <c r="H52"/>
  <c r="J51"/>
  <c r="I51"/>
  <c r="H51"/>
  <c r="J50"/>
  <c r="H50"/>
  <c r="J49"/>
  <c r="H49"/>
  <c r="J48"/>
  <c r="H48"/>
  <c r="I47"/>
  <c r="J46"/>
  <c r="I46"/>
  <c r="H46"/>
  <c r="J45"/>
  <c r="I45"/>
  <c r="H45"/>
  <c r="J44"/>
  <c r="I44"/>
  <c r="H44"/>
  <c r="J43"/>
  <c r="K43" s="1"/>
  <c r="I43"/>
  <c r="J41"/>
  <c r="J40"/>
  <c r="K40" s="1"/>
  <c r="J39"/>
  <c r="K39" s="1"/>
  <c r="I39"/>
  <c r="J38"/>
  <c r="H38"/>
  <c r="J37"/>
  <c r="H37"/>
  <c r="J36"/>
  <c r="H36"/>
  <c r="N36" s="1"/>
  <c r="I35"/>
  <c r="J34"/>
  <c r="H34"/>
  <c r="J33"/>
  <c r="H33"/>
  <c r="J32"/>
  <c r="H32"/>
  <c r="I31"/>
  <c r="J30"/>
  <c r="I30"/>
  <c r="H30"/>
  <c r="J29"/>
  <c r="I29"/>
  <c r="H29"/>
  <c r="J28"/>
  <c r="I28"/>
  <c r="H28"/>
  <c r="J26"/>
  <c r="I26"/>
  <c r="I23" s="1"/>
  <c r="H26"/>
  <c r="J25"/>
  <c r="H25"/>
  <c r="J24"/>
  <c r="H24"/>
  <c r="N24" s="1"/>
  <c r="J22"/>
  <c r="H22"/>
  <c r="N22" s="1"/>
  <c r="J21"/>
  <c r="H21"/>
  <c r="J20"/>
  <c r="H20"/>
  <c r="N20" s="1"/>
  <c r="I19"/>
  <c r="J18"/>
  <c r="H18"/>
  <c r="N18" s="1"/>
  <c r="J17"/>
  <c r="H17"/>
  <c r="J16"/>
  <c r="I16"/>
  <c r="I15" s="1"/>
  <c r="H16"/>
  <c r="N16" s="1"/>
  <c r="J14"/>
  <c r="I14"/>
  <c r="H14"/>
  <c r="J13"/>
  <c r="I13"/>
  <c r="H13"/>
  <c r="J12"/>
  <c r="I12"/>
  <c r="J11"/>
  <c r="H11"/>
  <c r="J10"/>
  <c r="I10"/>
  <c r="H10"/>
  <c r="J9"/>
  <c r="I9"/>
  <c r="H9"/>
  <c r="I27" l="1"/>
  <c r="I53" s="1"/>
  <c r="K29"/>
  <c r="J15"/>
  <c r="J23"/>
  <c r="K17"/>
  <c r="K26"/>
  <c r="N26"/>
  <c r="K28"/>
  <c r="N28"/>
  <c r="K30"/>
  <c r="N30"/>
  <c r="J35"/>
  <c r="J27"/>
  <c r="G55"/>
  <c r="K45"/>
  <c r="G31"/>
  <c r="K44"/>
  <c r="K46"/>
  <c r="F53"/>
  <c r="G35"/>
  <c r="K13"/>
  <c r="K51"/>
  <c r="G56"/>
  <c r="K14"/>
  <c r="J55"/>
  <c r="K20"/>
  <c r="K22"/>
  <c r="K32"/>
  <c r="K34"/>
  <c r="K52"/>
  <c r="G19"/>
  <c r="H27"/>
  <c r="G27"/>
  <c r="G54"/>
  <c r="G23"/>
  <c r="G15"/>
  <c r="J57"/>
  <c r="K57" s="1"/>
  <c r="H54"/>
  <c r="K54" s="1"/>
  <c r="J19"/>
  <c r="K33"/>
  <c r="K36"/>
  <c r="K10"/>
  <c r="H23"/>
  <c r="J31"/>
  <c r="K9"/>
  <c r="H19"/>
  <c r="K38"/>
  <c r="K48"/>
  <c r="K50"/>
  <c r="K12"/>
  <c r="K16"/>
  <c r="K11"/>
  <c r="H56"/>
  <c r="K56" s="1"/>
  <c r="K21"/>
  <c r="K24"/>
  <c r="K37"/>
  <c r="K49"/>
  <c r="K25"/>
  <c r="H55"/>
  <c r="H15"/>
  <c r="K18"/>
  <c r="H31"/>
  <c r="H47"/>
  <c r="H35"/>
  <c r="K31" l="1"/>
  <c r="K35"/>
  <c r="K23"/>
  <c r="J58"/>
  <c r="K55"/>
  <c r="K19"/>
  <c r="K27"/>
  <c r="G53"/>
  <c r="K15"/>
  <c r="H53"/>
  <c r="H58"/>
  <c r="H17" i="25"/>
  <c r="K58" i="63" l="1"/>
  <c r="H30" i="57" l="1"/>
  <c r="I53"/>
  <c r="M53" s="1"/>
  <c r="I48"/>
  <c r="I47"/>
  <c r="I46"/>
  <c r="M46" s="1"/>
  <c r="I44"/>
  <c r="M44" s="1"/>
  <c r="I43"/>
  <c r="M43" s="1"/>
  <c r="I42"/>
  <c r="M42" s="1"/>
  <c r="I41"/>
  <c r="M41" s="1"/>
  <c r="H18"/>
  <c r="H34"/>
  <c r="I37"/>
  <c r="I36"/>
  <c r="I35"/>
  <c r="M35" s="1"/>
  <c r="I33"/>
  <c r="I32"/>
  <c r="I31"/>
  <c r="M31" s="1"/>
  <c r="I29"/>
  <c r="I28"/>
  <c r="I27"/>
  <c r="M27" s="1"/>
  <c r="I25"/>
  <c r="H25"/>
  <c r="H22" s="1"/>
  <c r="I24"/>
  <c r="I23"/>
  <c r="M23" s="1"/>
  <c r="I21"/>
  <c r="I20"/>
  <c r="I19"/>
  <c r="M19" s="1"/>
  <c r="I17"/>
  <c r="H15"/>
  <c r="H14" s="1"/>
  <c r="H29"/>
  <c r="H28"/>
  <c r="H27"/>
  <c r="H30" i="47"/>
  <c r="G48" i="25"/>
  <c r="G47"/>
  <c r="I28"/>
  <c r="I29"/>
  <c r="I23"/>
  <c r="I24"/>
  <c r="I15"/>
  <c r="I16"/>
  <c r="I14"/>
  <c r="I19"/>
  <c r="I20"/>
  <c r="I18"/>
  <c r="H21"/>
  <c r="I22"/>
  <c r="H26"/>
  <c r="I27"/>
  <c r="I32"/>
  <c r="I33"/>
  <c r="I31"/>
  <c r="H30"/>
  <c r="I40"/>
  <c r="I41"/>
  <c r="I39"/>
  <c r="I38" s="1"/>
  <c r="H38"/>
  <c r="G38"/>
  <c r="J16" i="57" l="1"/>
  <c r="G57"/>
  <c r="H43" i="25"/>
  <c r="H46" s="1"/>
  <c r="I46" s="1"/>
  <c r="H32" i="47"/>
  <c r="I30"/>
  <c r="I47" i="25"/>
  <c r="G49"/>
  <c r="I48"/>
  <c r="J27" i="57"/>
  <c r="J29"/>
  <c r="J48"/>
  <c r="J47"/>
  <c r="J46"/>
  <c r="J28"/>
  <c r="I21" i="25"/>
  <c r="J25" i="57"/>
  <c r="G58"/>
  <c r="J15"/>
  <c r="I26" i="25"/>
  <c r="J19" i="57"/>
  <c r="J20"/>
  <c r="J17"/>
  <c r="J31"/>
  <c r="J21"/>
  <c r="J23"/>
  <c r="J24"/>
  <c r="J32"/>
  <c r="J33"/>
  <c r="J35"/>
  <c r="J37"/>
  <c r="J36"/>
  <c r="I57"/>
  <c r="I113" s="1"/>
  <c r="I26"/>
  <c r="M26" s="1"/>
  <c r="I14"/>
  <c r="M14" s="1"/>
  <c r="I34"/>
  <c r="M34" s="1"/>
  <c r="I22"/>
  <c r="M22" s="1"/>
  <c r="I30"/>
  <c r="M30" s="1"/>
  <c r="H26"/>
  <c r="I18"/>
  <c r="M18" s="1"/>
  <c r="I30" i="25"/>
  <c r="G30"/>
  <c r="G26"/>
  <c r="G21"/>
  <c r="G17"/>
  <c r="G13"/>
  <c r="G33" i="44"/>
  <c r="G34" s="1"/>
  <c r="G115" i="57" l="1"/>
  <c r="L58"/>
  <c r="G113"/>
  <c r="L57"/>
  <c r="G43" i="25"/>
  <c r="J43" s="1"/>
  <c r="D112" i="65"/>
  <c r="H32" i="44"/>
  <c r="H49" i="25"/>
  <c r="J113" i="57"/>
  <c r="J37" i="53"/>
  <c r="H76"/>
  <c r="G111" i="65"/>
  <c r="J47" i="63"/>
  <c r="K47" s="1"/>
  <c r="F47" i="65"/>
  <c r="I33" i="44"/>
  <c r="I49" i="25"/>
  <c r="J14" i="57"/>
  <c r="J26"/>
  <c r="I9"/>
  <c r="M9" s="1"/>
  <c r="G138" l="1"/>
  <c r="L113"/>
  <c r="G140"/>
  <c r="L115"/>
  <c r="J29" i="44"/>
  <c r="H34"/>
  <c r="I32"/>
  <c r="J53" i="63"/>
  <c r="I34" i="44"/>
  <c r="I76" i="53"/>
  <c r="H79"/>
  <c r="G47" i="65"/>
  <c r="F55"/>
  <c r="I55" s="1"/>
  <c r="J115" i="57"/>
  <c r="J140" l="1"/>
  <c r="L140"/>
  <c r="J138"/>
  <c r="L138"/>
  <c r="H60"/>
  <c r="I8" l="1"/>
  <c r="M8" s="1"/>
  <c r="K37" i="30" l="1"/>
  <c r="P54" i="57"/>
  <c r="I45"/>
  <c r="M45" s="1"/>
  <c r="I39" l="1"/>
  <c r="M39" s="1"/>
  <c r="I38"/>
  <c r="J34"/>
  <c r="J22"/>
  <c r="J38" l="1"/>
  <c r="M38"/>
  <c r="J18"/>
  <c r="J30"/>
  <c r="G29" i="47" l="1"/>
  <c r="I19"/>
  <c r="K41" i="63" l="1"/>
  <c r="K53" s="1"/>
  <c r="G40" i="65"/>
  <c r="G55" s="1"/>
  <c r="G32" i="47"/>
  <c r="I29"/>
  <c r="I32" s="1"/>
  <c r="J39" i="57"/>
  <c r="T34" i="45" l="1"/>
  <c r="K48" i="15" l="1"/>
  <c r="J46" i="28"/>
  <c r="J57" i="57"/>
  <c r="J58"/>
  <c r="O54" l="1"/>
  <c r="Q54" s="1"/>
  <c r="G39" i="53"/>
  <c r="I39" s="1"/>
  <c r="J41" s="1"/>
  <c r="F112" i="65" l="1"/>
  <c r="G108"/>
  <c r="I75" i="53"/>
  <c r="I79" s="1"/>
  <c r="G109" i="65" l="1"/>
  <c r="G112" s="1"/>
  <c r="H53" i="57"/>
  <c r="J53"/>
  <c r="J45"/>
  <c r="H45"/>
  <c r="J44"/>
  <c r="H44"/>
  <c r="H43"/>
  <c r="H42"/>
  <c r="H41"/>
  <c r="I13"/>
  <c r="M13" s="1"/>
  <c r="H13"/>
  <c r="I12"/>
  <c r="M12" s="1"/>
  <c r="H12"/>
  <c r="I11"/>
  <c r="M11" s="1"/>
  <c r="H11"/>
  <c r="I10"/>
  <c r="M10" s="1"/>
  <c r="H9"/>
  <c r="H8"/>
  <c r="H54" l="1"/>
  <c r="I54"/>
  <c r="G56"/>
  <c r="J13"/>
  <c r="J10"/>
  <c r="J9"/>
  <c r="J12"/>
  <c r="J43"/>
  <c r="J11"/>
  <c r="J42"/>
  <c r="J41"/>
  <c r="J8"/>
  <c r="I59" l="1"/>
  <c r="I60" s="1"/>
  <c r="M60" s="1"/>
  <c r="M54"/>
  <c r="G111"/>
  <c r="L111" s="1"/>
  <c r="L56"/>
  <c r="O55"/>
  <c r="O56" s="1"/>
  <c r="J54"/>
  <c r="O96"/>
  <c r="J56"/>
  <c r="J59"/>
  <c r="G60"/>
  <c r="L60" s="1"/>
  <c r="G136" l="1"/>
  <c r="L136" s="1"/>
  <c r="G116"/>
  <c r="L116" s="1"/>
  <c r="I112"/>
  <c r="M59"/>
  <c r="J111"/>
  <c r="J60"/>
  <c r="I36" i="25"/>
  <c r="G141" i="57" l="1"/>
  <c r="L141" s="1"/>
  <c r="J136"/>
  <c r="M112"/>
  <c r="I137"/>
  <c r="I116"/>
  <c r="M116" s="1"/>
  <c r="J112"/>
  <c r="J116" s="1"/>
  <c r="G143"/>
  <c r="I8" i="25"/>
  <c r="I9"/>
  <c r="I10"/>
  <c r="I11"/>
  <c r="I12"/>
  <c r="I13"/>
  <c r="I17"/>
  <c r="I25"/>
  <c r="I35"/>
  <c r="I37"/>
  <c r="I42"/>
  <c r="I7"/>
  <c r="I8" i="47"/>
  <c r="I9"/>
  <c r="I10"/>
  <c r="I11"/>
  <c r="I12"/>
  <c r="I13"/>
  <c r="I14"/>
  <c r="I15"/>
  <c r="I16"/>
  <c r="I17"/>
  <c r="I18"/>
  <c r="I21"/>
  <c r="I22"/>
  <c r="I23"/>
  <c r="I24"/>
  <c r="I25"/>
  <c r="I26"/>
  <c r="I7"/>
  <c r="D9" i="45"/>
  <c r="E9"/>
  <c r="F9"/>
  <c r="D32"/>
  <c r="F32"/>
  <c r="G32"/>
  <c r="H32"/>
  <c r="I32"/>
  <c r="J32"/>
  <c r="K32"/>
  <c r="L32"/>
  <c r="M32"/>
  <c r="D9" i="30"/>
  <c r="D36"/>
  <c r="D32"/>
  <c r="D31"/>
  <c r="D24"/>
  <c r="D23"/>
  <c r="D15"/>
  <c r="D14"/>
  <c r="D13"/>
  <c r="D11"/>
  <c r="D10"/>
  <c r="D7"/>
  <c r="I141" i="57" l="1"/>
  <c r="M141" s="1"/>
  <c r="M137"/>
  <c r="J137"/>
  <c r="J141" s="1"/>
  <c r="I27" i="47"/>
  <c r="K68" i="53"/>
  <c r="I43" i="25"/>
  <c r="T50" i="45"/>
  <c r="D37" i="30"/>
  <c r="K79" i="53" l="1"/>
</calcChain>
</file>

<file path=xl/sharedStrings.xml><?xml version="1.0" encoding="utf-8"?>
<sst xmlns="http://schemas.openxmlformats.org/spreadsheetml/2006/main" count="1683" uniqueCount="379">
  <si>
    <t>01 Народни музеј</t>
  </si>
  <si>
    <t>Опис</t>
  </si>
  <si>
    <t>Социјални доприноси на терет послодавца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</si>
  <si>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</si>
  <si>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</si>
  <si>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</si>
  <si>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</si>
  <si>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одржавања</t>
  </si>
  <si>
    <t>Материјал</t>
  </si>
  <si>
    <t>02 Народна библиотека</t>
  </si>
  <si>
    <t>Накнаде у натури</t>
  </si>
  <si>
    <t>Социјална давања запосленима</t>
  </si>
  <si>
    <t>04 Позориште лутака</t>
  </si>
  <si>
    <t>06 Галерија СЛУ</t>
  </si>
  <si>
    <t>08 Историјски архив</t>
  </si>
  <si>
    <t>09 Завод за заштиту споменика културе</t>
  </si>
  <si>
    <t>Текуће поправке и одржавање</t>
  </si>
  <si>
    <t>Зграде и грађевински објекти</t>
  </si>
  <si>
    <t>Машине и опрема</t>
  </si>
  <si>
    <t>Социјална давања запосленим</t>
  </si>
  <si>
    <t>Порези, обав.таксе и казне</t>
  </si>
  <si>
    <t>Порези,таксе и казне</t>
  </si>
  <si>
    <t>Порези, таксе и казне</t>
  </si>
  <si>
    <t>Накнада у натури</t>
  </si>
  <si>
    <t>03 Народно позориште</t>
  </si>
  <si>
    <t>Порези, обавезне таксе и казне</t>
  </si>
  <si>
    <t>Сопствена
средства</t>
  </si>
  <si>
    <t>Амортизација некретнина и опреме</t>
  </si>
  <si>
    <t>Донације невладиним организацијама</t>
  </si>
  <si>
    <t>Новчане казне и пенали по решењу судова</t>
  </si>
  <si>
    <t>Награде запосленима и остали пос.расходи</t>
  </si>
  <si>
    <t>Нематеријална имовина</t>
  </si>
  <si>
    <t xml:space="preserve"> Зграде и грађевински објекти</t>
  </si>
  <si>
    <t>Накнаде трошкова за запослене</t>
  </si>
  <si>
    <t>Залихе робе за даљу продају</t>
  </si>
  <si>
    <t>Плате, додаци и накнаде запослених</t>
  </si>
  <si>
    <t>Укупно:</t>
  </si>
  <si>
    <t>411</t>
  </si>
  <si>
    <t>412</t>
  </si>
  <si>
    <t>413</t>
  </si>
  <si>
    <t>414</t>
  </si>
  <si>
    <t>415</t>
  </si>
  <si>
    <t>416</t>
  </si>
  <si>
    <t>421</t>
  </si>
  <si>
    <t>422</t>
  </si>
  <si>
    <t>423</t>
  </si>
  <si>
    <t>424</t>
  </si>
  <si>
    <t>425</t>
  </si>
  <si>
    <t>426</t>
  </si>
  <si>
    <t>431</t>
  </si>
  <si>
    <t>481</t>
  </si>
  <si>
    <t>482</t>
  </si>
  <si>
    <t>483</t>
  </si>
  <si>
    <t>511</t>
  </si>
  <si>
    <t>512</t>
  </si>
  <si>
    <t>515</t>
  </si>
  <si>
    <t>Екон.
класиф.</t>
  </si>
  <si>
    <t>1</t>
  </si>
  <si>
    <t>2</t>
  </si>
  <si>
    <t>3</t>
  </si>
  <si>
    <t>4</t>
  </si>
  <si>
    <t>5</t>
  </si>
  <si>
    <t>Буџет
2011.</t>
  </si>
  <si>
    <t>Број
позиције</t>
  </si>
  <si>
    <t>523</t>
  </si>
  <si>
    <t>Дотације невладиним организацијама</t>
  </si>
  <si>
    <t xml:space="preserve">Стални трошкови  </t>
  </si>
  <si>
    <t xml:space="preserve">Трошкови путовања </t>
  </si>
  <si>
    <t xml:space="preserve">Машине и опрема  </t>
  </si>
  <si>
    <t xml:space="preserve">Зграде и грађевински објекти </t>
  </si>
  <si>
    <t xml:space="preserve">Материјал </t>
  </si>
  <si>
    <t xml:space="preserve">Текуће поправке и одржавањe </t>
  </si>
  <si>
    <t xml:space="preserve">Услуге по уговору       </t>
  </si>
  <si>
    <t xml:space="preserve">Услуге по уговору  </t>
  </si>
  <si>
    <t xml:space="preserve">Специјализоване услуге  </t>
  </si>
  <si>
    <t xml:space="preserve">Материјал  </t>
  </si>
  <si>
    <t xml:space="preserve">Трошкови путовања  </t>
  </si>
  <si>
    <t xml:space="preserve">Услуге по уговору </t>
  </si>
  <si>
    <t xml:space="preserve">Текуће поправке и одржавањe  </t>
  </si>
  <si>
    <t xml:space="preserve">Укупно за функцију 820  :   </t>
  </si>
  <si>
    <t>Део средстава ове апропријације је из извора 01</t>
  </si>
  <si>
    <t>Део средстава ове апропријације је из извора 15</t>
  </si>
  <si>
    <t>Део средстава ове апропријације је из извора 07</t>
  </si>
  <si>
    <t xml:space="preserve">Специјализоване услуге   </t>
  </si>
  <si>
    <t xml:space="preserve">Трошкови путовања   </t>
  </si>
  <si>
    <t xml:space="preserve">Материјал   </t>
  </si>
  <si>
    <t xml:space="preserve">Машине и опрема   </t>
  </si>
  <si>
    <t xml:space="preserve">Стални трошкови     </t>
  </si>
  <si>
    <t>441</t>
  </si>
  <si>
    <t>Отплата домаћих камата</t>
  </si>
  <si>
    <t>444</t>
  </si>
  <si>
    <t>Пратећи трошкови задуживања</t>
  </si>
  <si>
    <t>Укупно 15 (Неутрошена средства донација из ранијих година)</t>
  </si>
  <si>
    <t>Укупно .07 (Трансф.са других нивао власти-текућа год.)</t>
  </si>
  <si>
    <t>Укупно извор фин. 04   (Сопствена средства)</t>
  </si>
  <si>
    <t>Укупно извор фин. 01 (Средства буџета града)</t>
  </si>
  <si>
    <t>Накнаде у натури (превоз радника)</t>
  </si>
  <si>
    <t>Социјална давања запосленим (отпремнине)</t>
  </si>
  <si>
    <t>Награде зап.и остали пос.расходи(јубиларне и божић)</t>
  </si>
  <si>
    <t>6(4+5)</t>
  </si>
  <si>
    <t>УПРАВА ЗА КУЛТУРУ</t>
  </si>
  <si>
    <t xml:space="preserve">Укупна
средства
</t>
  </si>
  <si>
    <t>Пројекција пренетих обавеза из 2014</t>
  </si>
  <si>
    <t>6</t>
  </si>
  <si>
    <t>Укупно</t>
  </si>
  <si>
    <t>7(5+6)</t>
  </si>
  <si>
    <t>8</t>
  </si>
  <si>
    <t>Средства из осталих извора</t>
  </si>
  <si>
    <t xml:space="preserve">Средства из буџета за 2015
</t>
  </si>
  <si>
    <t>1201 Програм 13 - Развој културе</t>
  </si>
  <si>
    <t xml:space="preserve">1201-0001 Фукционисање локалних установа културе </t>
  </si>
  <si>
    <t xml:space="preserve">Раздео 3, Глава 3.5, Функција 820   УСЛУГЕ КУЛТУРЕ                        </t>
  </si>
  <si>
    <t xml:space="preserve">01 Приходи из буџета </t>
  </si>
  <si>
    <t xml:space="preserve">04 Сопствени приходи </t>
  </si>
  <si>
    <t>15 Неутрошена средства донација из ранијих година</t>
  </si>
  <si>
    <t>07 Tрансфер са другог нивоа власти</t>
  </si>
  <si>
    <t xml:space="preserve">Зграде и грађевински објекти  </t>
  </si>
  <si>
    <t>План за 2014</t>
  </si>
  <si>
    <t>Предлог финансијског плана за 2015 (без прен.обав.)</t>
  </si>
  <si>
    <t>Предлог Управе за културу</t>
  </si>
  <si>
    <t>9</t>
  </si>
  <si>
    <t>10(8+9)</t>
  </si>
  <si>
    <t>Укупно 15 (Неутр. средства донација из ранијих година)</t>
  </si>
  <si>
    <t>Остале донације и трансфери</t>
  </si>
  <si>
    <t>465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</si>
  <si>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</si>
  <si>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</si>
  <si>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</si>
  <si>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</si>
  <si>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</si>
  <si>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</si>
  <si>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</si>
  <si>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</si>
  <si>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</si>
  <si>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</si>
  <si>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</si>
  <si>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</si>
  <si>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</si>
  <si>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</si>
  <si>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</si>
  <si>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</si>
  <si>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</si>
  <si>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</si>
  <si>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</si>
  <si>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</si>
  <si>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</si>
  <si>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</si>
  <si>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</si>
  <si>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 xml:space="preserve">Укупна
јавна
средства
</t>
  </si>
  <si>
    <t xml:space="preserve">Програмска класификација 1201-0001 Фукционисање локалних установа културе </t>
  </si>
  <si>
    <t>176</t>
  </si>
  <si>
    <t>178</t>
  </si>
  <si>
    <t>10 Програмске активности Управе за културу</t>
  </si>
  <si>
    <t>Програмска класификација 1201-0002 Подстицај културном и уметничком стваралаштву</t>
  </si>
  <si>
    <t>173</t>
  </si>
  <si>
    <t>175</t>
  </si>
  <si>
    <t>01 Приходи из буџета</t>
  </si>
  <si>
    <t>04 Сопствени приходи</t>
  </si>
  <si>
    <t>Извори финансирања за Програмску активност 1201-0001:</t>
  </si>
  <si>
    <t>Извори финансирања за Програмску активност 1201-0002</t>
  </si>
  <si>
    <t>Укупно за Програмску активност 1201-0001 :</t>
  </si>
  <si>
    <t>Укупно за Програмску активност 1201-0002:</t>
  </si>
  <si>
    <t>Извори финансирања за Програм 13:</t>
  </si>
  <si>
    <t>Извор финансирања за Програмску активност 1201-0001</t>
  </si>
  <si>
    <t>1201- П 105</t>
  </si>
  <si>
    <t>Критичко издање Сабраних дела Бранка Миљковића</t>
  </si>
  <si>
    <t>Извори финансирања за пројекат 1201- П104</t>
  </si>
  <si>
    <t>1201 -П 105</t>
  </si>
  <si>
    <t>Критичко издање Сабраних дела Бранка Миљковић</t>
  </si>
  <si>
    <t>Свега за програм 13:</t>
  </si>
  <si>
    <t>Извори финансирања за програмску активност 1201-0001:</t>
  </si>
  <si>
    <t>05 Нишки симфонијски оркестар</t>
  </si>
  <si>
    <t>Извори финансирања за Нишки симфонијски оркестар:</t>
  </si>
  <si>
    <t>Свега за Нишки симфонијски оркестар:</t>
  </si>
  <si>
    <t>Извори финансирања за Галерију:</t>
  </si>
  <si>
    <t>Свега за Галерију:</t>
  </si>
  <si>
    <t>Извори финансирања за ЗЗС:</t>
  </si>
  <si>
    <t>Свега за ЗЗС:</t>
  </si>
  <si>
    <t>Свега за програмске активности Управе за културу:</t>
  </si>
  <si>
    <t>Свега за Народни музеј:</t>
  </si>
  <si>
    <t>Свега за Народну библиотеку:</t>
  </si>
  <si>
    <t>Свега за Народно позориште:</t>
  </si>
  <si>
    <t>Свега за Историјски архив:</t>
  </si>
  <si>
    <t>Допринос за социјално осигурање самосталних уметника</t>
  </si>
  <si>
    <t>Дотације за реализацију пројеката културе</t>
  </si>
  <si>
    <t>Дотације за манифестацију "Nišville jazz festival"</t>
  </si>
  <si>
    <t>Дотација за манифестацију "Новогодишњи концерт"</t>
  </si>
  <si>
    <r>
      <t xml:space="preserve">Дотације невладиним организацијама
</t>
    </r>
    <r>
      <rPr>
        <sz val="12"/>
        <rFont val="Arial"/>
        <family val="2"/>
      </rPr>
      <t>Ова апропријација намењена је за:</t>
    </r>
  </si>
  <si>
    <t>174</t>
  </si>
  <si>
    <t>177</t>
  </si>
  <si>
    <t>1201 ПРОГРАМ 13-РАЗВОЈ КУЛТУРЕ</t>
  </si>
  <si>
    <t>Раздео 3, глава 3.5, функција 820</t>
  </si>
  <si>
    <t>Раздео 3, Глава 3.5, функција 820</t>
  </si>
  <si>
    <t xml:space="preserve">Раздео 3, глава 3.5, </t>
  </si>
  <si>
    <t>0602 ПРОГРАМ 15 -ЛОКАЛНА САМОУПРАВА</t>
  </si>
  <si>
    <t>Програмска класификација 0602-0006 Информисање</t>
  </si>
  <si>
    <t>Функција 830 Услуге информисања и издаваштва</t>
  </si>
  <si>
    <t>181</t>
  </si>
  <si>
    <t xml:space="preserve">Укупно: </t>
  </si>
  <si>
    <t>Извори финансирања за Програмску активност 0602-0006:</t>
  </si>
  <si>
    <t>Извори финансирања за главу 3.5:</t>
  </si>
  <si>
    <t>Укупно за главу 3.5.:</t>
  </si>
  <si>
    <t>07 Трансфери од других нивоа власти</t>
  </si>
  <si>
    <t>Дотација за манифестацију "Музички едикт"</t>
  </si>
  <si>
    <t>07 Трансф.са других нивао власти</t>
  </si>
  <si>
    <t>04   Сопствена средства</t>
  </si>
  <si>
    <t xml:space="preserve"> 01 Приходи из буџета</t>
  </si>
  <si>
    <t>178a</t>
  </si>
  <si>
    <t>182a</t>
  </si>
  <si>
    <r>
      <t xml:space="preserve">Услуге по уговору
</t>
    </r>
    <r>
      <rPr>
        <sz val="14"/>
        <rFont val="Arial"/>
        <family val="2"/>
      </rPr>
      <t>Ова апропријација намењена је за услуге информисања и суфин.пројеката од јавног интереса у области јавног информисања</t>
    </r>
  </si>
  <si>
    <r>
      <t xml:space="preserve">Дотације невладиним организацијама
</t>
    </r>
    <r>
      <rPr>
        <sz val="14"/>
        <rFont val="Arial"/>
        <family val="2"/>
      </rPr>
      <t>Ова апропријација намењена је за суфинансирање пројекат од јавног интереса у области јавног информисања.</t>
    </r>
  </si>
  <si>
    <t xml:space="preserve">Средства из буџета  2016
</t>
  </si>
  <si>
    <t>472</t>
  </si>
  <si>
    <t>Накнаде за социјалну заштиту из буџета</t>
  </si>
  <si>
    <t xml:space="preserve">Дотације невладиним организацијама
</t>
  </si>
  <si>
    <r>
      <rPr>
        <b/>
        <sz val="14"/>
        <rFont val="Arial"/>
        <family val="2"/>
        <charset val="204"/>
      </rPr>
      <t>Специјализоване услуге</t>
    </r>
    <r>
      <rPr>
        <sz val="14"/>
        <rFont val="Arial"/>
        <family val="2"/>
        <charset val="238"/>
      </rPr>
      <t xml:space="preserve">
</t>
    </r>
    <r>
      <rPr>
        <sz val="12"/>
        <rFont val="Arial"/>
        <family val="2"/>
      </rPr>
      <t>Апропријација је намењена за  реализацију пројеката  културе</t>
    </r>
  </si>
  <si>
    <t>Новчане казне по решењу судова</t>
  </si>
  <si>
    <t>Функција 130 Опште услуге</t>
  </si>
  <si>
    <t>205</t>
  </si>
  <si>
    <t xml:space="preserve">Услуге по уговору
</t>
  </si>
  <si>
    <t>Извор финансирања за програмску активност 0602-0001:</t>
  </si>
  <si>
    <t>Свега за Програмску активност 0602-0001</t>
  </si>
  <si>
    <t xml:space="preserve"> 0602-0001 Функционисање локалне самоуправе и градских општина</t>
  </si>
  <si>
    <t xml:space="preserve"> 0602-0006 Информисање</t>
  </si>
  <si>
    <t>206</t>
  </si>
  <si>
    <t>207</t>
  </si>
  <si>
    <t>208</t>
  </si>
  <si>
    <t>Извор финансирања за програмску активност 0602-0006:</t>
  </si>
  <si>
    <t>Извор финансирања за Програм 15:</t>
  </si>
  <si>
    <t>Укупно за главу 3.5 Управа за културу:</t>
  </si>
  <si>
    <t>179</t>
  </si>
  <si>
    <t>180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</si>
  <si>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</si>
  <si>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</si>
  <si>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</si>
  <si>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</si>
  <si>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</si>
  <si>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</si>
  <si>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</si>
  <si>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</si>
  <si>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</si>
  <si>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</si>
  <si>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</si>
  <si>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</si>
  <si>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</si>
  <si>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</si>
  <si>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</si>
  <si>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</si>
  <si>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</si>
  <si>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</si>
  <si>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</si>
  <si>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</si>
  <si>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</si>
  <si>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</si>
  <si>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1201 -П 104</t>
  </si>
  <si>
    <t xml:space="preserve"> 1201-0002 Подстицај културном и уметничком стваралаштву</t>
  </si>
  <si>
    <t>Програмска класификација 1201-0001 Функционисање локалних установа културе</t>
  </si>
  <si>
    <t>Прогрограмска класификација 1201-0001 Функционисање локалних установа културе</t>
  </si>
  <si>
    <t>1201- П 140</t>
  </si>
  <si>
    <t>"Изложба Анри Матиса"</t>
  </si>
  <si>
    <t>204а</t>
  </si>
  <si>
    <t>204б</t>
  </si>
  <si>
    <t>204в</t>
  </si>
  <si>
    <t>Извор финансирања за пројекат 1201-П 140</t>
  </si>
  <si>
    <t>Укупно 1201-П 140</t>
  </si>
  <si>
    <t>"Критичко издање Сабраних дела Бранка Миљковић"</t>
  </si>
  <si>
    <t>Извор финансирања за главу 3.5.</t>
  </si>
  <si>
    <t>Део средстава ове апропријације је из извора 08</t>
  </si>
  <si>
    <t>uvećanje</t>
  </si>
  <si>
    <t>08 Добровољни трансфери од физицких и правних лица</t>
  </si>
  <si>
    <t>7</t>
  </si>
  <si>
    <t>Средства из осталих извора
Извршење
I-IX/16</t>
  </si>
  <si>
    <t>0</t>
  </si>
  <si>
    <t>9(7+8)</t>
  </si>
  <si>
    <t>%</t>
  </si>
  <si>
    <t>10(7/4)</t>
  </si>
  <si>
    <t>11(8/5)</t>
  </si>
  <si>
    <t xml:space="preserve">Средства из буџета  2016
Извршење
I-XII/16
</t>
  </si>
  <si>
    <t>Средства из осталих извора
Извршење
I-XII/16</t>
  </si>
  <si>
    <t xml:space="preserve">Укупна
средства
Извршење
I-XII/16
</t>
  </si>
  <si>
    <t xml:space="preserve">Средства из буџета  2016
Извршење
I-XII16
</t>
  </si>
  <si>
    <t>4111</t>
  </si>
  <si>
    <t>4121</t>
  </si>
  <si>
    <t>Допринос за пензионо</t>
  </si>
  <si>
    <t>4122</t>
  </si>
  <si>
    <t>Допринос за здравствено</t>
  </si>
  <si>
    <t>4123</t>
  </si>
  <si>
    <t>Допринос за незапосленост</t>
  </si>
  <si>
    <t>4131</t>
  </si>
  <si>
    <t>4151</t>
  </si>
  <si>
    <t>Накнаде за превоз</t>
  </si>
  <si>
    <t>4161</t>
  </si>
  <si>
    <t xml:space="preserve">Награде запосленима и остали посл.расходи , </t>
  </si>
  <si>
    <t>јубиларне награде</t>
  </si>
  <si>
    <t>4211</t>
  </si>
  <si>
    <t>Платни промет</t>
  </si>
  <si>
    <t>4212</t>
  </si>
  <si>
    <t>Енергетске услуге</t>
  </si>
  <si>
    <t>4213</t>
  </si>
  <si>
    <t>Комуналне услуге</t>
  </si>
  <si>
    <t>4214</t>
  </si>
  <si>
    <t>Услуге комуникације</t>
  </si>
  <si>
    <t>4215</t>
  </si>
  <si>
    <t>Трошкови осигурања</t>
  </si>
  <si>
    <t>4216</t>
  </si>
  <si>
    <t>Закуп имовине и опреме</t>
  </si>
  <si>
    <t>4143</t>
  </si>
  <si>
    <t>Отпремнине и помоћи</t>
  </si>
  <si>
    <t>4221</t>
  </si>
  <si>
    <t>Трошкови путовања у земљи</t>
  </si>
  <si>
    <t>4232</t>
  </si>
  <si>
    <t>Компјутерске услуге</t>
  </si>
  <si>
    <t>4233</t>
  </si>
  <si>
    <t>Услуге образовања и усавршавања</t>
  </si>
  <si>
    <t>4234</t>
  </si>
  <si>
    <t>Услуге информисања-о1</t>
  </si>
  <si>
    <t>Услуге информисања-о7</t>
  </si>
  <si>
    <t>Стручне услуге</t>
  </si>
  <si>
    <t>4235</t>
  </si>
  <si>
    <t>4236</t>
  </si>
  <si>
    <t>Угоститељске услуге-01</t>
  </si>
  <si>
    <t>угоститељске услуге-07</t>
  </si>
  <si>
    <t>4237</t>
  </si>
  <si>
    <t>Репрезентација</t>
  </si>
  <si>
    <t>4239</t>
  </si>
  <si>
    <t>Остале опште услуге- извор 01</t>
  </si>
  <si>
    <t>Остале опште услуге- извор 07</t>
  </si>
  <si>
    <t>4242</t>
  </si>
  <si>
    <t>Услуге образовања и културе-извор 01</t>
  </si>
  <si>
    <t>Услуге образовања и културе-извор 07</t>
  </si>
  <si>
    <t>4249</t>
  </si>
  <si>
    <t>Остале специјализоване услуге</t>
  </si>
  <si>
    <t>4251</t>
  </si>
  <si>
    <t>Одржавање зграде</t>
  </si>
  <si>
    <t>4252</t>
  </si>
  <si>
    <t>Одржавање опреме</t>
  </si>
  <si>
    <t>4261</t>
  </si>
  <si>
    <t>Административни материјал</t>
  </si>
  <si>
    <t>4263</t>
  </si>
  <si>
    <t>Материјал за образовање кадра</t>
  </si>
  <si>
    <t>4264</t>
  </si>
  <si>
    <t>Материјал за саобраћај</t>
  </si>
  <si>
    <t>4268</t>
  </si>
  <si>
    <t>Материјал за домаћинство</t>
  </si>
  <si>
    <t>4269</t>
  </si>
  <si>
    <t>Материјал за посебне намене</t>
  </si>
  <si>
    <t>4651</t>
  </si>
  <si>
    <t>Остале текуће донације и трансфери</t>
  </si>
  <si>
    <t>4821</t>
  </si>
  <si>
    <t>4831</t>
  </si>
  <si>
    <t>5113</t>
  </si>
  <si>
    <t>Капитално одржавање зграда</t>
  </si>
  <si>
    <t>5114</t>
  </si>
  <si>
    <t>Пројектно планирање</t>
  </si>
  <si>
    <t>Административна опрема</t>
  </si>
  <si>
    <t>5122</t>
  </si>
  <si>
    <t>5126</t>
  </si>
  <si>
    <t>Закупимовине и опреме</t>
  </si>
  <si>
    <t>компјутерске услуге</t>
  </si>
  <si>
    <t>услуге образовања и усавршавања</t>
  </si>
  <si>
    <t>услуге информисања</t>
  </si>
  <si>
    <t>стручне услуге</t>
  </si>
  <si>
    <t>угоститељске услуге</t>
  </si>
  <si>
    <t>угоститељске услугеизвор о7</t>
  </si>
  <si>
    <t>репрезентација</t>
  </si>
  <si>
    <t>остале опште услуге-извор -01</t>
  </si>
  <si>
    <t>остале опште услуге-извор -07</t>
  </si>
  <si>
    <t>услуге образовања и културе</t>
  </si>
  <si>
    <t>остале специјал.услуге</t>
  </si>
  <si>
    <t>административни материјал</t>
  </si>
  <si>
    <t>гориво</t>
  </si>
  <si>
    <t>компјутерска опрема</t>
  </si>
  <si>
    <t xml:space="preserve">Извршење финансијског плана  у 2016 </t>
  </si>
  <si>
    <t>ИЗВРШЕЊЕ БУЏЕТ</t>
  </si>
  <si>
    <t>ИЗВРШЕЊЕ СОПСТВЕНА СРЕДСТВА</t>
  </si>
  <si>
    <t xml:space="preserve"> ПЛАН БУЏЕТ </t>
  </si>
  <si>
    <t>ПЛАНИРАНА СОПСТВЕНА СРЕДСТВА</t>
  </si>
  <si>
    <t xml:space="preserve">          Програмска класификација 1201-0002 Подстицај културном и уметничком стваралаштву</t>
  </si>
  <si>
    <t>УКУПНО ИЗВРШЕЊЕ</t>
  </si>
</sst>
</file>

<file path=xl/styles.xml><?xml version="1.0" encoding="utf-8"?>
<styleSheet xmlns="http://schemas.openxmlformats.org/spreadsheetml/2006/main">
  <fonts count="62">
    <font>
      <sz val="10"/>
      <name val="Arial"/>
      <charset val="238"/>
    </font>
    <font>
      <sz val="12"/>
      <name val="Times New Roman"/>
      <family val="1"/>
      <charset val="238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26"/>
      <name val="Arial"/>
      <family val="2"/>
      <charset val="238"/>
    </font>
    <font>
      <sz val="14"/>
      <name val="Times New Roman"/>
      <family val="1"/>
      <charset val="238"/>
    </font>
    <font>
      <b/>
      <sz val="9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4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12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sz val="16"/>
      <name val="Arial"/>
      <family val="2"/>
      <charset val="204"/>
    </font>
    <font>
      <sz val="14"/>
      <color rgb="FF7030A0"/>
      <name val="Arial"/>
      <family val="2"/>
      <charset val="238"/>
    </font>
    <font>
      <b/>
      <sz val="16"/>
      <name val="Times New Roman"/>
      <family val="1"/>
    </font>
    <font>
      <sz val="12"/>
      <color rgb="FF7030A0"/>
      <name val="Arial"/>
      <family val="2"/>
      <charset val="238"/>
    </font>
    <font>
      <b/>
      <sz val="14"/>
      <color rgb="FF7030A0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0"/>
      <color rgb="FF7030A0"/>
      <name val="Arial"/>
      <family val="2"/>
    </font>
    <font>
      <b/>
      <sz val="14"/>
      <color rgb="FF7030A0"/>
      <name val="Arial"/>
      <family val="2"/>
    </font>
    <font>
      <b/>
      <sz val="10"/>
      <color rgb="FF7030A0"/>
      <name val="Arial"/>
      <family val="2"/>
      <charset val="238"/>
    </font>
    <font>
      <b/>
      <sz val="12"/>
      <color rgb="FF7030A0"/>
      <name val="Arial"/>
      <family val="2"/>
      <charset val="204"/>
    </font>
    <font>
      <sz val="14"/>
      <color rgb="FF7030A0"/>
      <name val="Arial"/>
      <family val="2"/>
      <charset val="204"/>
    </font>
    <font>
      <sz val="12"/>
      <color rgb="FF7030A0"/>
      <name val="Arial"/>
      <family val="2"/>
      <charset val="204"/>
    </font>
    <font>
      <sz val="14"/>
      <color rgb="FF7030A0"/>
      <name val="Times New Roman"/>
      <family val="1"/>
      <charset val="204"/>
    </font>
    <font>
      <sz val="12"/>
      <color rgb="FF0070C0"/>
      <name val="Arial"/>
      <family val="2"/>
      <charset val="204"/>
    </font>
    <font>
      <sz val="12"/>
      <color rgb="FF0070C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11"/>
      <color rgb="FF0070C0"/>
      <name val="Arial"/>
      <family val="2"/>
      <charset val="204"/>
    </font>
    <font>
      <sz val="12"/>
      <color rgb="FFC00000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0" fontId="0" fillId="2" borderId="0" xfId="0" applyFill="1"/>
    <xf numFmtId="49" fontId="12" fillId="2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top" wrapText="1"/>
    </xf>
    <xf numFmtId="3" fontId="7" fillId="2" borderId="2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3" fontId="13" fillId="2" borderId="2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top" wrapText="1"/>
    </xf>
    <xf numFmtId="3" fontId="9" fillId="3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justify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right" vertical="top" wrapText="1"/>
    </xf>
    <xf numFmtId="49" fontId="4" fillId="2" borderId="2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vertical="top" wrapText="1"/>
    </xf>
    <xf numFmtId="3" fontId="9" fillId="3" borderId="2" xfId="0" applyNumberFormat="1" applyFont="1" applyFill="1" applyBorder="1" applyAlignment="1">
      <alignment horizontal="right" vertical="top" wrapText="1"/>
    </xf>
    <xf numFmtId="3" fontId="7" fillId="2" borderId="4" xfId="0" applyNumberFormat="1" applyFont="1" applyFill="1" applyBorder="1" applyAlignment="1">
      <alignment horizontal="righ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0" fontId="1" fillId="0" borderId="0" xfId="0" applyFont="1"/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top" wrapText="1"/>
    </xf>
    <xf numFmtId="3" fontId="0" fillId="0" borderId="0" xfId="0" applyNumberFormat="1"/>
    <xf numFmtId="3" fontId="15" fillId="2" borderId="2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vertical="top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right" vertical="center" wrapText="1"/>
    </xf>
    <xf numFmtId="3" fontId="14" fillId="2" borderId="2" xfId="0" applyNumberFormat="1" applyFont="1" applyFill="1" applyBorder="1" applyAlignment="1">
      <alignment horizontal="right" vertical="top" wrapText="1"/>
    </xf>
    <xf numFmtId="49" fontId="14" fillId="2" borderId="2" xfId="0" applyNumberFormat="1" applyFont="1" applyFill="1" applyBorder="1" applyAlignment="1">
      <alignment horizontal="center" vertical="top" wrapText="1"/>
    </xf>
    <xf numFmtId="49" fontId="14" fillId="2" borderId="2" xfId="0" applyNumberFormat="1" applyFont="1" applyFill="1" applyBorder="1" applyAlignment="1">
      <alignment horizontal="justify" vertical="top" wrapText="1"/>
    </xf>
    <xf numFmtId="3" fontId="6" fillId="0" borderId="0" xfId="0" applyNumberFormat="1" applyFont="1" applyBorder="1"/>
    <xf numFmtId="0" fontId="1" fillId="0" borderId="0" xfId="0" applyFont="1" applyAlignment="1"/>
    <xf numFmtId="3" fontId="7" fillId="2" borderId="8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Border="1" applyAlignment="1"/>
    <xf numFmtId="3" fontId="18" fillId="0" borderId="0" xfId="0" applyNumberFormat="1" applyFont="1" applyBorder="1" applyAlignment="1"/>
    <xf numFmtId="3" fontId="19" fillId="0" borderId="0" xfId="0" applyNumberFormat="1" applyFont="1" applyBorder="1" applyAlignment="1"/>
    <xf numFmtId="49" fontId="12" fillId="0" borderId="0" xfId="0" applyNumberFormat="1" applyFont="1" applyBorder="1" applyAlignment="1"/>
    <xf numFmtId="49" fontId="14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3" fontId="11" fillId="0" borderId="0" xfId="0" applyNumberFormat="1" applyFont="1" applyBorder="1" applyAlignment="1"/>
    <xf numFmtId="0" fontId="1" fillId="0" borderId="0" xfId="0" applyFont="1" applyBorder="1" applyAlignment="1"/>
    <xf numFmtId="3" fontId="7" fillId="0" borderId="0" xfId="0" applyNumberFormat="1" applyFont="1"/>
    <xf numFmtId="0" fontId="23" fillId="0" borderId="0" xfId="0" applyFont="1"/>
    <xf numFmtId="49" fontId="24" fillId="2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left" vertical="center" wrapText="1"/>
    </xf>
    <xf numFmtId="3" fontId="24" fillId="2" borderId="2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Border="1"/>
    <xf numFmtId="49" fontId="8" fillId="0" borderId="0" xfId="0" applyNumberFormat="1" applyFont="1" applyBorder="1" applyAlignment="1">
      <alignment vertical="center"/>
    </xf>
    <xf numFmtId="3" fontId="9" fillId="2" borderId="2" xfId="0" applyNumberFormat="1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49" fontId="22" fillId="2" borderId="2" xfId="0" applyNumberFormat="1" applyFont="1" applyFill="1" applyBorder="1" applyAlignment="1">
      <alignment horizontal="justify" vertical="top" wrapText="1"/>
    </xf>
    <xf numFmtId="49" fontId="24" fillId="2" borderId="2" xfId="0" applyNumberFormat="1" applyFont="1" applyFill="1" applyBorder="1" applyAlignment="1">
      <alignment horizontal="justify" vertical="top" wrapText="1"/>
    </xf>
    <xf numFmtId="49" fontId="24" fillId="2" borderId="2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right" vertical="top" wrapText="1"/>
    </xf>
    <xf numFmtId="3" fontId="24" fillId="2" borderId="2" xfId="0" applyNumberFormat="1" applyFont="1" applyFill="1" applyBorder="1" applyAlignment="1">
      <alignment horizontal="right" vertical="top" wrapText="1"/>
    </xf>
    <xf numFmtId="3" fontId="4" fillId="2" borderId="2" xfId="0" applyNumberFormat="1" applyFont="1" applyFill="1" applyBorder="1" applyAlignment="1">
      <alignment vertical="center" wrapText="1"/>
    </xf>
    <xf numFmtId="2" fontId="17" fillId="0" borderId="0" xfId="0" applyNumberFormat="1" applyFont="1" applyBorder="1" applyAlignment="1"/>
    <xf numFmtId="3" fontId="17" fillId="0" borderId="0" xfId="0" applyNumberFormat="1" applyFont="1" applyBorder="1" applyAlignment="1"/>
    <xf numFmtId="49" fontId="5" fillId="4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/>
    <xf numFmtId="0" fontId="27" fillId="0" borderId="0" xfId="0" applyFont="1"/>
    <xf numFmtId="0" fontId="14" fillId="0" borderId="0" xfId="0" applyFont="1"/>
    <xf numFmtId="0" fontId="25" fillId="0" borderId="0" xfId="0" applyFont="1" applyBorder="1"/>
    <xf numFmtId="3" fontId="0" fillId="0" borderId="0" xfId="0" applyNumberFormat="1" applyBorder="1"/>
    <xf numFmtId="49" fontId="30" fillId="2" borderId="2" xfId="0" applyNumberFormat="1" applyFont="1" applyFill="1" applyBorder="1" applyAlignment="1">
      <alignment horizontal="left" vertical="center" wrapText="1"/>
    </xf>
    <xf numFmtId="3" fontId="30" fillId="2" borderId="2" xfId="0" applyNumberFormat="1" applyFont="1" applyFill="1" applyBorder="1" applyAlignment="1">
      <alignment horizontal="right" vertical="top" wrapText="1"/>
    </xf>
    <xf numFmtId="3" fontId="30" fillId="2" borderId="2" xfId="0" applyNumberFormat="1" applyFont="1" applyFill="1" applyBorder="1" applyAlignment="1">
      <alignment horizontal="right" vertical="center" wrapText="1"/>
    </xf>
    <xf numFmtId="3" fontId="9" fillId="6" borderId="0" xfId="0" applyNumberFormat="1" applyFont="1" applyFill="1" applyBorder="1" applyAlignment="1">
      <alignment horizontal="right" vertical="top" wrapText="1"/>
    </xf>
    <xf numFmtId="3" fontId="9" fillId="6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/>
    <xf numFmtId="0" fontId="30" fillId="6" borderId="9" xfId="0" applyFont="1" applyFill="1" applyBorder="1"/>
    <xf numFmtId="3" fontId="30" fillId="6" borderId="9" xfId="0" applyNumberFormat="1" applyFont="1" applyFill="1" applyBorder="1"/>
    <xf numFmtId="0" fontId="29" fillId="0" borderId="0" xfId="0" applyFont="1"/>
    <xf numFmtId="3" fontId="14" fillId="5" borderId="2" xfId="0" applyNumberFormat="1" applyFont="1" applyFill="1" applyBorder="1" applyAlignment="1">
      <alignment horizontal="right" vertical="center" wrapText="1"/>
    </xf>
    <xf numFmtId="3" fontId="24" fillId="5" borderId="2" xfId="0" applyNumberFormat="1" applyFont="1" applyFill="1" applyBorder="1" applyAlignment="1">
      <alignment horizontal="right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30" fillId="0" borderId="0" xfId="0" applyFont="1"/>
    <xf numFmtId="3" fontId="30" fillId="0" borderId="0" xfId="0" applyNumberFormat="1" applyFont="1"/>
    <xf numFmtId="0" fontId="24" fillId="0" borderId="0" xfId="0" applyFont="1"/>
    <xf numFmtId="3" fontId="24" fillId="0" borderId="0" xfId="0" applyNumberFormat="1" applyFont="1"/>
    <xf numFmtId="0" fontId="24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/>
    <xf numFmtId="3" fontId="22" fillId="5" borderId="0" xfId="0" applyNumberFormat="1" applyFont="1" applyFill="1"/>
    <xf numFmtId="3" fontId="30" fillId="6" borderId="0" xfId="0" applyNumberFormat="1" applyFont="1" applyFill="1"/>
    <xf numFmtId="3" fontId="4" fillId="0" borderId="0" xfId="0" applyNumberFormat="1" applyFont="1"/>
    <xf numFmtId="0" fontId="5" fillId="0" borderId="0" xfId="0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4" fillId="0" borderId="0" xfId="0" applyFont="1"/>
    <xf numFmtId="0" fontId="0" fillId="7" borderId="0" xfId="0" applyFill="1"/>
    <xf numFmtId="3" fontId="22" fillId="7" borderId="0" xfId="0" applyNumberFormat="1" applyFont="1" applyFill="1"/>
    <xf numFmtId="3" fontId="24" fillId="7" borderId="2" xfId="0" applyNumberFormat="1" applyFont="1" applyFill="1" applyBorder="1"/>
    <xf numFmtId="0" fontId="24" fillId="5" borderId="2" xfId="0" applyFont="1" applyFill="1" applyBorder="1"/>
    <xf numFmtId="3" fontId="24" fillId="5" borderId="2" xfId="0" applyNumberFormat="1" applyFont="1" applyFill="1" applyBorder="1"/>
    <xf numFmtId="3" fontId="24" fillId="5" borderId="0" xfId="0" applyNumberFormat="1" applyFont="1" applyFill="1"/>
    <xf numFmtId="3" fontId="5" fillId="5" borderId="0" xfId="0" applyNumberFormat="1" applyFont="1" applyFill="1"/>
    <xf numFmtId="0" fontId="22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22" fillId="7" borderId="0" xfId="0" applyNumberFormat="1" applyFont="1" applyFill="1" applyAlignment="1">
      <alignment horizontal="right"/>
    </xf>
    <xf numFmtId="49" fontId="34" fillId="2" borderId="2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3" fontId="35" fillId="0" borderId="0" xfId="0" applyNumberFormat="1" applyFont="1"/>
    <xf numFmtId="3" fontId="35" fillId="0" borderId="0" xfId="0" applyNumberFormat="1" applyFont="1" applyAlignment="1">
      <alignment horizontal="right"/>
    </xf>
    <xf numFmtId="0" fontId="35" fillId="0" borderId="0" xfId="0" applyFont="1"/>
    <xf numFmtId="0" fontId="4" fillId="0" borderId="0" xfId="0" applyFont="1" applyBorder="1" applyAlignment="1">
      <alignment horizontal="left"/>
    </xf>
    <xf numFmtId="3" fontId="34" fillId="0" borderId="0" xfId="0" applyNumberFormat="1" applyFont="1"/>
    <xf numFmtId="3" fontId="14" fillId="2" borderId="4" xfId="0" applyNumberFormat="1" applyFont="1" applyFill="1" applyBorder="1" applyAlignment="1">
      <alignment horizontal="right" vertical="center" wrapText="1"/>
    </xf>
    <xf numFmtId="0" fontId="36" fillId="0" borderId="0" xfId="0" applyFont="1"/>
    <xf numFmtId="0" fontId="34" fillId="0" borderId="0" xfId="0" applyFont="1"/>
    <xf numFmtId="0" fontId="34" fillId="0" borderId="0" xfId="0" applyFont="1" applyBorder="1"/>
    <xf numFmtId="0" fontId="4" fillId="0" borderId="0" xfId="0" applyFont="1" applyBorder="1" applyAlignment="1">
      <alignment horizontal="left"/>
    </xf>
    <xf numFmtId="3" fontId="15" fillId="2" borderId="0" xfId="0" applyNumberFormat="1" applyFont="1" applyFill="1" applyBorder="1" applyAlignment="1">
      <alignment horizontal="right" vertical="center" wrapText="1"/>
    </xf>
    <xf numFmtId="3" fontId="37" fillId="2" borderId="2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25" fillId="0" borderId="0" xfId="0" applyFont="1"/>
    <xf numFmtId="3" fontId="14" fillId="2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/>
    </xf>
    <xf numFmtId="49" fontId="24" fillId="2" borderId="6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3" fontId="34" fillId="2" borderId="2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39" fillId="0" borderId="0" xfId="0" applyFont="1"/>
    <xf numFmtId="3" fontId="14" fillId="2" borderId="8" xfId="0" applyNumberFormat="1" applyFont="1" applyFill="1" applyBorder="1" applyAlignment="1">
      <alignment horizontal="right" vertical="center" wrapText="1"/>
    </xf>
    <xf numFmtId="3" fontId="14" fillId="0" borderId="0" xfId="0" applyNumberFormat="1" applyFont="1"/>
    <xf numFmtId="3" fontId="14" fillId="0" borderId="0" xfId="0" applyNumberFormat="1" applyFont="1" applyBorder="1"/>
    <xf numFmtId="3" fontId="34" fillId="0" borderId="0" xfId="0" applyNumberFormat="1" applyFont="1" applyBorder="1"/>
    <xf numFmtId="3" fontId="36" fillId="0" borderId="0" xfId="0" applyNumberFormat="1" applyFont="1" applyBorder="1"/>
    <xf numFmtId="0" fontId="36" fillId="0" borderId="0" xfId="0" applyFont="1" applyBorder="1"/>
    <xf numFmtId="3" fontId="0" fillId="0" borderId="8" xfId="0" applyNumberFormat="1" applyBorder="1" applyAlignment="1"/>
    <xf numFmtId="49" fontId="15" fillId="2" borderId="2" xfId="0" applyNumberFormat="1" applyFont="1" applyFill="1" applyBorder="1" applyAlignment="1">
      <alignment horizontal="left" vertical="top" wrapText="1"/>
    </xf>
    <xf numFmtId="3" fontId="40" fillId="2" borderId="2" xfId="0" applyNumberFormat="1" applyFont="1" applyFill="1" applyBorder="1" applyAlignment="1">
      <alignment horizontal="righ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3" fontId="34" fillId="7" borderId="0" xfId="0" applyNumberFormat="1" applyFont="1" applyFill="1"/>
    <xf numFmtId="49" fontId="14" fillId="2" borderId="0" xfId="0" applyNumberFormat="1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3" fontId="14" fillId="0" borderId="2" xfId="0" applyNumberFormat="1" applyFont="1" applyBorder="1"/>
    <xf numFmtId="0" fontId="24" fillId="0" borderId="0" xfId="0" applyFont="1" applyAlignment="1"/>
    <xf numFmtId="3" fontId="42" fillId="2" borderId="2" xfId="0" applyNumberFormat="1" applyFont="1" applyFill="1" applyBorder="1" applyAlignment="1">
      <alignment horizontal="right" vertical="center" wrapText="1"/>
    </xf>
    <xf numFmtId="0" fontId="29" fillId="0" borderId="0" xfId="0" applyFont="1" applyAlignment="1"/>
    <xf numFmtId="3" fontId="15" fillId="0" borderId="2" xfId="0" applyNumberFormat="1" applyFont="1" applyBorder="1"/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3" fontId="3" fillId="0" borderId="2" xfId="0" applyNumberFormat="1" applyFont="1" applyBorder="1"/>
    <xf numFmtId="0" fontId="3" fillId="0" borderId="2" xfId="0" applyFont="1" applyBorder="1"/>
    <xf numFmtId="0" fontId="24" fillId="6" borderId="5" xfId="0" applyFont="1" applyFill="1" applyBorder="1"/>
    <xf numFmtId="3" fontId="24" fillId="6" borderId="5" xfId="0" applyNumberFormat="1" applyFont="1" applyFill="1" applyBorder="1"/>
    <xf numFmtId="3" fontId="14" fillId="5" borderId="0" xfId="0" applyNumberFormat="1" applyFont="1" applyFill="1" applyBorder="1"/>
    <xf numFmtId="3" fontId="34" fillId="5" borderId="0" xfId="0" applyNumberFormat="1" applyFont="1" applyFill="1" applyBorder="1"/>
    <xf numFmtId="3" fontId="34" fillId="6" borderId="5" xfId="0" applyNumberFormat="1" applyFont="1" applyFill="1" applyBorder="1"/>
    <xf numFmtId="3" fontId="43" fillId="2" borderId="2" xfId="0" applyNumberFormat="1" applyFont="1" applyFill="1" applyBorder="1" applyAlignment="1">
      <alignment horizontal="right" vertical="center" wrapText="1"/>
    </xf>
    <xf numFmtId="0" fontId="45" fillId="0" borderId="0" xfId="0" applyFont="1"/>
    <xf numFmtId="3" fontId="44" fillId="0" borderId="0" xfId="0" applyNumberFormat="1" applyFont="1"/>
    <xf numFmtId="3" fontId="45" fillId="0" borderId="0" xfId="0" applyNumberFormat="1" applyFont="1"/>
    <xf numFmtId="3" fontId="46" fillId="0" borderId="0" xfId="0" applyNumberFormat="1" applyFont="1"/>
    <xf numFmtId="3" fontId="47" fillId="2" borderId="2" xfId="0" applyNumberFormat="1" applyFont="1" applyFill="1" applyBorder="1" applyAlignment="1">
      <alignment horizontal="right" vertical="center" wrapText="1"/>
    </xf>
    <xf numFmtId="49" fontId="38" fillId="2" borderId="2" xfId="0" applyNumberFormat="1" applyFont="1" applyFill="1" applyBorder="1" applyAlignment="1">
      <alignment horizontal="left" vertical="center" wrapText="1"/>
    </xf>
    <xf numFmtId="3" fontId="37" fillId="2" borderId="2" xfId="0" applyNumberFormat="1" applyFont="1" applyFill="1" applyBorder="1" applyAlignment="1">
      <alignment horizontal="right" vertical="top" wrapText="1"/>
    </xf>
    <xf numFmtId="49" fontId="42" fillId="2" borderId="2" xfId="0" applyNumberFormat="1" applyFont="1" applyFill="1" applyBorder="1" applyAlignment="1">
      <alignment horizontal="left" vertical="center" wrapText="1"/>
    </xf>
    <xf numFmtId="3" fontId="40" fillId="2" borderId="2" xfId="0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22" fillId="6" borderId="0" xfId="0" applyNumberFormat="1" applyFont="1" applyFill="1"/>
    <xf numFmtId="0" fontId="4" fillId="0" borderId="0" xfId="0" applyFont="1" applyBorder="1" applyAlignment="1">
      <alignment horizontal="left"/>
    </xf>
    <xf numFmtId="49" fontId="48" fillId="2" borderId="2" xfId="0" applyNumberFormat="1" applyFont="1" applyFill="1" applyBorder="1" applyAlignment="1">
      <alignment horizontal="center" vertical="center" wrapText="1"/>
    </xf>
    <xf numFmtId="3" fontId="49" fillId="2" borderId="2" xfId="0" applyNumberFormat="1" applyFont="1" applyFill="1" applyBorder="1" applyAlignment="1">
      <alignment horizontal="right" vertical="center" wrapText="1"/>
    </xf>
    <xf numFmtId="49" fontId="34" fillId="2" borderId="2" xfId="0" applyNumberFormat="1" applyFont="1" applyFill="1" applyBorder="1" applyAlignment="1">
      <alignment horizontal="justify" vertical="center" wrapText="1"/>
    </xf>
    <xf numFmtId="3" fontId="50" fillId="2" borderId="2" xfId="0" applyNumberFormat="1" applyFont="1" applyFill="1" applyBorder="1" applyAlignment="1">
      <alignment horizontal="right" vertical="center" wrapText="1"/>
    </xf>
    <xf numFmtId="3" fontId="51" fillId="0" borderId="2" xfId="0" applyNumberFormat="1" applyFont="1" applyBorder="1"/>
    <xf numFmtId="0" fontId="51" fillId="0" borderId="2" xfId="0" applyFont="1" applyBorder="1"/>
    <xf numFmtId="3" fontId="52" fillId="0" borderId="0" xfId="0" applyNumberFormat="1" applyFont="1" applyBorder="1" applyAlignment="1"/>
    <xf numFmtId="3" fontId="51" fillId="0" borderId="0" xfId="0" applyNumberFormat="1" applyFont="1"/>
    <xf numFmtId="49" fontId="54" fillId="2" borderId="2" xfId="0" applyNumberFormat="1" applyFont="1" applyFill="1" applyBorder="1" applyAlignment="1">
      <alignment horizontal="left" vertical="center" wrapText="1"/>
    </xf>
    <xf numFmtId="3" fontId="55" fillId="2" borderId="2" xfId="0" applyNumberFormat="1" applyFont="1" applyFill="1" applyBorder="1" applyAlignment="1">
      <alignment horizontal="right" vertical="center" wrapText="1"/>
    </xf>
    <xf numFmtId="3" fontId="54" fillId="0" borderId="0" xfId="0" applyNumberFormat="1" applyFont="1"/>
    <xf numFmtId="0" fontId="54" fillId="0" borderId="0" xfId="0" applyFont="1"/>
    <xf numFmtId="3" fontId="53" fillId="0" borderId="0" xfId="0" applyNumberFormat="1" applyFont="1"/>
    <xf numFmtId="0" fontId="56" fillId="0" borderId="0" xfId="0" applyFont="1" applyBorder="1" applyAlignment="1">
      <alignment vertical="top" wrapText="1"/>
    </xf>
    <xf numFmtId="0" fontId="57" fillId="0" borderId="0" xfId="0" applyFont="1" applyAlignment="1">
      <alignment horizontal="right"/>
    </xf>
    <xf numFmtId="3" fontId="57" fillId="0" borderId="0" xfId="0" applyNumberFormat="1" applyFont="1"/>
    <xf numFmtId="49" fontId="5" fillId="6" borderId="0" xfId="0" applyNumberFormat="1" applyFont="1" applyFill="1" applyBorder="1" applyAlignment="1">
      <alignment horizontal="center" vertical="center" wrapText="1"/>
    </xf>
    <xf numFmtId="49" fontId="5" fillId="6" borderId="0" xfId="0" applyNumberFormat="1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center"/>
    </xf>
    <xf numFmtId="3" fontId="14" fillId="7" borderId="2" xfId="0" applyNumberFormat="1" applyFont="1" applyFill="1" applyBorder="1" applyAlignment="1">
      <alignment horizontal="right" vertical="center" wrapText="1"/>
    </xf>
    <xf numFmtId="49" fontId="6" fillId="4" borderId="2" xfId="0" applyNumberFormat="1" applyFont="1" applyFill="1" applyBorder="1" applyAlignment="1">
      <alignment horizontal="center" vertical="top" wrapText="1"/>
    </xf>
    <xf numFmtId="49" fontId="12" fillId="4" borderId="2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9" fillId="0" borderId="0" xfId="0" applyFont="1" applyAlignment="1"/>
    <xf numFmtId="0" fontId="3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0" fontId="2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5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0" fillId="6" borderId="0" xfId="0" applyFont="1" applyFill="1" applyBorder="1" applyAlignment="1">
      <alignment horizontal="center"/>
    </xf>
    <xf numFmtId="49" fontId="9" fillId="6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/>
    </xf>
    <xf numFmtId="49" fontId="58" fillId="0" borderId="0" xfId="0" applyNumberFormat="1" applyFont="1" applyBorder="1" applyAlignment="1"/>
    <xf numFmtId="3" fontId="15" fillId="2" borderId="2" xfId="0" applyNumberFormat="1" applyFont="1" applyFill="1" applyBorder="1" applyAlignment="1">
      <alignment horizontal="right" vertical="top" wrapText="1"/>
    </xf>
    <xf numFmtId="3" fontId="14" fillId="5" borderId="2" xfId="0" applyNumberFormat="1" applyFont="1" applyFill="1" applyBorder="1"/>
    <xf numFmtId="49" fontId="14" fillId="2" borderId="2" xfId="0" applyNumberFormat="1" applyFont="1" applyFill="1" applyBorder="1" applyAlignment="1">
      <alignment horizontal="right" vertical="top" wrapText="1"/>
    </xf>
    <xf numFmtId="3" fontId="43" fillId="2" borderId="2" xfId="0" applyNumberFormat="1" applyFont="1" applyFill="1" applyBorder="1" applyAlignment="1">
      <alignment horizontal="right" vertical="top" wrapText="1"/>
    </xf>
    <xf numFmtId="3" fontId="14" fillId="2" borderId="6" xfId="0" applyNumberFormat="1" applyFont="1" applyFill="1" applyBorder="1" applyAlignment="1">
      <alignment horizontal="right" vertical="center" wrapText="1"/>
    </xf>
    <xf numFmtId="0" fontId="56" fillId="0" borderId="2" xfId="0" applyFont="1" applyBorder="1" applyAlignment="1">
      <alignment vertical="top" wrapText="1"/>
    </xf>
    <xf numFmtId="0" fontId="27" fillId="0" borderId="2" xfId="0" applyFont="1" applyBorder="1" applyAlignment="1">
      <alignment horizontal="center"/>
    </xf>
    <xf numFmtId="10" fontId="34" fillId="0" borderId="2" xfId="0" applyNumberFormat="1" applyFont="1" applyBorder="1"/>
    <xf numFmtId="10" fontId="3" fillId="0" borderId="2" xfId="0" applyNumberFormat="1" applyFont="1" applyBorder="1"/>
    <xf numFmtId="10" fontId="34" fillId="5" borderId="2" xfId="0" applyNumberFormat="1" applyFont="1" applyFill="1" applyBorder="1"/>
    <xf numFmtId="10" fontId="34" fillId="7" borderId="2" xfId="0" applyNumberFormat="1" applyFont="1" applyFill="1" applyBorder="1"/>
    <xf numFmtId="10" fontId="14" fillId="7" borderId="2" xfId="0" applyNumberFormat="1" applyFont="1" applyFill="1" applyBorder="1"/>
    <xf numFmtId="10" fontId="14" fillId="0" borderId="2" xfId="0" applyNumberFormat="1" applyFont="1" applyBorder="1"/>
    <xf numFmtId="3" fontId="14" fillId="2" borderId="2" xfId="0" applyNumberFormat="1" applyFont="1" applyFill="1" applyBorder="1" applyAlignment="1">
      <alignment horizontal="center" vertical="top" wrapText="1"/>
    </xf>
    <xf numFmtId="3" fontId="59" fillId="2" borderId="2" xfId="0" applyNumberFormat="1" applyFont="1" applyFill="1" applyBorder="1" applyAlignment="1">
      <alignment horizontal="right" vertical="center" wrapText="1"/>
    </xf>
    <xf numFmtId="3" fontId="60" fillId="2" borderId="2" xfId="0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justify" vertical="top" wrapText="1"/>
    </xf>
    <xf numFmtId="49" fontId="22" fillId="2" borderId="2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0" fontId="22" fillId="7" borderId="0" xfId="0" applyFont="1" applyFill="1" applyAlignment="1">
      <alignment horizontal="center"/>
    </xf>
    <xf numFmtId="0" fontId="4" fillId="0" borderId="9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5" borderId="0" xfId="0" applyFont="1" applyFill="1" applyAlignment="1">
      <alignment horizontal="center"/>
    </xf>
    <xf numFmtId="0" fontId="3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1" fillId="0" borderId="7" xfId="0" applyFont="1" applyBorder="1" applyAlignment="1">
      <alignment horizontal="center"/>
    </xf>
    <xf numFmtId="49" fontId="24" fillId="5" borderId="6" xfId="0" applyNumberFormat="1" applyFont="1" applyFill="1" applyBorder="1" applyAlignment="1">
      <alignment horizontal="center" vertical="center" wrapText="1"/>
    </xf>
    <xf numFmtId="49" fontId="24" fillId="5" borderId="7" xfId="0" applyNumberFormat="1" applyFont="1" applyFill="1" applyBorder="1" applyAlignment="1">
      <alignment horizontal="center" vertical="center" wrapText="1"/>
    </xf>
    <xf numFmtId="49" fontId="24" fillId="5" borderId="3" xfId="0" applyNumberFormat="1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4" fillId="5" borderId="6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49" fontId="9" fillId="6" borderId="9" xfId="0" applyNumberFormat="1" applyFont="1" applyFill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center" vertical="center"/>
    </xf>
    <xf numFmtId="0" fontId="34" fillId="7" borderId="0" xfId="0" applyFont="1" applyFill="1" applyAlignment="1">
      <alignment horizontal="center"/>
    </xf>
    <xf numFmtId="49" fontId="33" fillId="0" borderId="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34" fillId="0" borderId="9" xfId="0" applyFont="1" applyBorder="1" applyAlignment="1">
      <alignment horizontal="left"/>
    </xf>
    <xf numFmtId="0" fontId="41" fillId="0" borderId="5" xfId="0" applyFont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34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14" fillId="5" borderId="9" xfId="0" applyFont="1" applyFill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24" fillId="5" borderId="0" xfId="0" applyFont="1" applyFill="1" applyAlignment="1">
      <alignment horizontal="center"/>
    </xf>
    <xf numFmtId="0" fontId="41" fillId="0" borderId="0" xfId="0" applyFont="1" applyBorder="1" applyAlignment="1">
      <alignment horizontal="center"/>
    </xf>
    <xf numFmtId="49" fontId="34" fillId="2" borderId="0" xfId="0" applyNumberFormat="1" applyFont="1" applyFill="1" applyBorder="1" applyAlignment="1">
      <alignment horizontal="left" vertical="top" wrapText="1"/>
    </xf>
    <xf numFmtId="49" fontId="34" fillId="2" borderId="7" xfId="0" applyNumberFormat="1" applyFont="1" applyFill="1" applyBorder="1" applyAlignment="1">
      <alignment horizontal="left" vertical="top" wrapText="1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49" fontId="32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5" fillId="6" borderId="7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/>
    </xf>
    <xf numFmtId="49" fontId="32" fillId="0" borderId="0" xfId="0" applyNumberFormat="1" applyFont="1" applyAlignment="1">
      <alignment horizontal="center"/>
    </xf>
    <xf numFmtId="0" fontId="21" fillId="0" borderId="9" xfId="0" applyFont="1" applyBorder="1" applyAlignment="1">
      <alignment horizontal="left"/>
    </xf>
    <xf numFmtId="49" fontId="33" fillId="0" borderId="5" xfId="0" applyNumberFormat="1" applyFont="1" applyBorder="1" applyAlignment="1">
      <alignment horizontal="center"/>
    </xf>
    <xf numFmtId="49" fontId="33" fillId="0" borderId="0" xfId="0" applyNumberFormat="1" applyFont="1" applyBorder="1" applyAlignment="1">
      <alignment horizontal="center"/>
    </xf>
    <xf numFmtId="49" fontId="5" fillId="6" borderId="7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24" fillId="6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49" fontId="9" fillId="0" borderId="5" xfId="0" applyNumberFormat="1" applyFont="1" applyBorder="1" applyAlignment="1">
      <alignment horizontal="left"/>
    </xf>
    <xf numFmtId="0" fontId="22" fillId="6" borderId="9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Border="1" applyAlignment="1">
      <alignment horizontal="left"/>
    </xf>
    <xf numFmtId="0" fontId="24" fillId="0" borderId="5" xfId="0" applyFont="1" applyBorder="1" applyAlignment="1">
      <alignment horizontal="center"/>
    </xf>
    <xf numFmtId="49" fontId="5" fillId="6" borderId="9" xfId="0" applyNumberFormat="1" applyFont="1" applyFill="1" applyBorder="1" applyAlignment="1">
      <alignment horizontal="center" vertical="center" wrapText="1"/>
    </xf>
    <xf numFmtId="0" fontId="29" fillId="0" borderId="0" xfId="0" applyFont="1" applyAlignment="1"/>
    <xf numFmtId="0" fontId="29" fillId="0" borderId="9" xfId="0" applyFont="1" applyBorder="1" applyAlignment="1">
      <alignment horizontal="left"/>
    </xf>
    <xf numFmtId="0" fontId="24" fillId="4" borderId="6" xfId="0" applyFont="1" applyFill="1" applyBorder="1" applyAlignment="1">
      <alignment horizontal="center"/>
    </xf>
    <xf numFmtId="0" fontId="24" fillId="4" borderId="7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56" fillId="0" borderId="8" xfId="0" applyFont="1" applyBorder="1" applyAlignment="1">
      <alignment horizontal="center" vertical="top" wrapText="1"/>
    </xf>
    <xf numFmtId="0" fontId="61" fillId="0" borderId="5" xfId="0" applyFont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32" fillId="0" borderId="0" xfId="0" applyFont="1" applyAlignment="1">
      <alignment horizontal="center" vertical="center"/>
    </xf>
    <xf numFmtId="0" fontId="30" fillId="6" borderId="9" xfId="0" applyFont="1" applyFill="1" applyBorder="1" applyAlignment="1">
      <alignment horizontal="center"/>
    </xf>
    <xf numFmtId="0" fontId="22" fillId="5" borderId="0" xfId="0" applyFont="1" applyFill="1" applyAlignment="1">
      <alignment horizontal="left"/>
    </xf>
    <xf numFmtId="49" fontId="10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294"/>
  <sheetViews>
    <sheetView topLeftCell="A45" zoomScale="75" zoomScaleNormal="75" workbookViewId="0">
      <selection activeCell="C46" sqref="C46"/>
    </sheetView>
  </sheetViews>
  <sheetFormatPr defaultRowHeight="15"/>
  <cols>
    <col min="1" max="1" width="10.140625" style="2" customWidth="1"/>
    <col min="2" max="2" width="9.140625" style="2"/>
    <col min="3" max="3" width="60.140625" style="2" customWidth="1"/>
    <col min="4" max="5" width="20.5703125" style="2" customWidth="1"/>
    <col min="6" max="7" width="18.5703125" style="2" customWidth="1"/>
    <col min="8" max="8" width="18" style="2" customWidth="1"/>
    <col min="9" max="9" width="14.42578125" style="2" hidden="1" customWidth="1"/>
    <col min="10" max="10" width="17.5703125" style="2" customWidth="1"/>
    <col min="11" max="11" width="16.7109375" style="2" customWidth="1"/>
    <col min="12" max="12" width="0" style="2" hidden="1" customWidth="1"/>
    <col min="13" max="13" width="14.42578125" style="2" bestFit="1" customWidth="1"/>
    <col min="14" max="14" width="13.140625" style="2" bestFit="1" customWidth="1"/>
    <col min="15" max="15" width="9.140625" style="2"/>
    <col min="16" max="16" width="14.42578125" style="2" bestFit="1" customWidth="1"/>
    <col min="17" max="16384" width="9.140625" style="2"/>
  </cols>
  <sheetData>
    <row r="1" spans="1:244" ht="15" customHeight="1">
      <c r="A1" s="251" t="s">
        <v>100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244" ht="1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244" ht="30" customHeight="1">
      <c r="A3" s="252" t="s">
        <v>109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244" ht="15" customHeight="1">
      <c r="A4" s="252" t="s">
        <v>110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M4" s="2">
        <v>661160750</v>
      </c>
    </row>
    <row r="5" spans="1:244" ht="15" customHeight="1">
      <c r="A5" s="253" t="s">
        <v>111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63"/>
      <c r="M5" s="63"/>
    </row>
    <row r="6" spans="1:244" ht="15" customHeight="1">
      <c r="A6" s="245"/>
      <c r="B6" s="247" t="s">
        <v>56</v>
      </c>
      <c r="C6" s="249" t="s">
        <v>1</v>
      </c>
      <c r="D6" s="249" t="s">
        <v>117</v>
      </c>
      <c r="E6" s="249" t="s">
        <v>102</v>
      </c>
      <c r="F6" s="249" t="s">
        <v>118</v>
      </c>
      <c r="G6" s="249" t="s">
        <v>104</v>
      </c>
      <c r="H6" s="244" t="s">
        <v>119</v>
      </c>
      <c r="I6" s="244"/>
      <c r="J6" s="244"/>
      <c r="K6" s="244"/>
      <c r="L6" s="63"/>
      <c r="M6" s="63"/>
    </row>
    <row r="7" spans="1:244" s="3" customFormat="1" ht="65.099999999999994" customHeight="1" thickBot="1">
      <c r="A7" s="246"/>
      <c r="B7" s="248"/>
      <c r="C7" s="250"/>
      <c r="D7" s="250"/>
      <c r="E7" s="250"/>
      <c r="F7" s="250"/>
      <c r="G7" s="250"/>
      <c r="H7" s="74" t="s">
        <v>108</v>
      </c>
      <c r="I7" s="46" t="s">
        <v>26</v>
      </c>
      <c r="J7" s="46" t="s">
        <v>107</v>
      </c>
      <c r="K7" s="46" t="s">
        <v>101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</row>
    <row r="8" spans="1:244" s="4" customFormat="1" ht="15" customHeight="1">
      <c r="A8" s="26"/>
      <c r="B8" s="26" t="s">
        <v>58</v>
      </c>
      <c r="C8" s="26" t="s">
        <v>59</v>
      </c>
      <c r="D8" s="26" t="s">
        <v>60</v>
      </c>
      <c r="E8" s="26" t="s">
        <v>61</v>
      </c>
      <c r="F8" s="26" t="s">
        <v>103</v>
      </c>
      <c r="G8" s="26" t="s">
        <v>105</v>
      </c>
      <c r="H8" s="26" t="s">
        <v>106</v>
      </c>
      <c r="I8" s="26"/>
      <c r="J8" s="26" t="s">
        <v>120</v>
      </c>
      <c r="K8" s="26" t="s">
        <v>121</v>
      </c>
    </row>
    <row r="9" spans="1:244" s="4" customFormat="1" ht="24.95" customHeight="1">
      <c r="A9" s="10"/>
      <c r="B9" s="10" t="s">
        <v>37</v>
      </c>
      <c r="C9" s="11" t="s">
        <v>35</v>
      </c>
      <c r="D9" s="21">
        <v>308042000</v>
      </c>
      <c r="E9" s="21">
        <v>0</v>
      </c>
      <c r="F9" s="21">
        <v>308042000</v>
      </c>
      <c r="G9" s="21">
        <f>E9+F9</f>
        <v>308042000</v>
      </c>
      <c r="H9" s="12">
        <f>'N.P. '!G7+'P.lut.R '!G7+N.bibl.R!G7+'S.ork. 2'!Q7+'Muzej R'!G8+'GSLU 2'!G7+'NKC 2'!G6+I.arh.R!H7+Z.sp.2.!G7</f>
        <v>213053115</v>
      </c>
      <c r="I9" s="12" t="e">
        <f>#REF!</f>
        <v>#REF!</v>
      </c>
      <c r="J9" s="12">
        <f>'N.P. '!H7+'P.lut.R '!H7+N.bibl.R!H7+'S.ork. 2'!R7+'Muzej R'!H8+'GSLU 2'!H7+'NKC 2'!H6+I.arh.R!I7+Z.sp.2.!H7</f>
        <v>879949.84</v>
      </c>
      <c r="K9" s="12">
        <f>J9+H9</f>
        <v>213933064.84</v>
      </c>
      <c r="P9" s="62"/>
    </row>
    <row r="10" spans="1:244" ht="24.95" customHeight="1">
      <c r="A10" s="10"/>
      <c r="B10" s="10" t="s">
        <v>38</v>
      </c>
      <c r="C10" s="18" t="s">
        <v>2</v>
      </c>
      <c r="D10" s="36">
        <v>55140000</v>
      </c>
      <c r="E10" s="71">
        <v>0</v>
      </c>
      <c r="F10" s="36">
        <v>55140000</v>
      </c>
      <c r="G10" s="21">
        <f t="shared" ref="G10:G14" si="0">E10+F10</f>
        <v>55140000</v>
      </c>
      <c r="H10" s="12">
        <f>'N.P. '!G8+'P.lut.R '!G8+N.bibl.R!G8+'S.ork. 2'!Q8+'Muzej R'!G9+'GSLU 2'!G8+'NKC 2'!G8+I.arh.R!H8+Z.sp.2.!G8</f>
        <v>38085264</v>
      </c>
      <c r="I10" s="12" t="e">
        <f>#REF!+#REF!+#REF!</f>
        <v>#REF!</v>
      </c>
      <c r="J10" s="12">
        <f>'N.P. '!H8+'P.lut.R '!H8+N.bibl.R!H8+'S.ork. 2'!R8+'Muzej R'!H9+'GSLU 2'!H8+'NKC 2'!H8+I.arh.R!I8+Z.sp.2.!H8</f>
        <v>179116.04</v>
      </c>
      <c r="K10" s="12">
        <f t="shared" ref="K10:K52" si="1">J10+H10</f>
        <v>38264380.039999999</v>
      </c>
      <c r="M10" s="28"/>
    </row>
    <row r="11" spans="1:244" ht="24.95" customHeight="1">
      <c r="A11" s="10"/>
      <c r="B11" s="10" t="s">
        <v>39</v>
      </c>
      <c r="C11" s="11" t="s">
        <v>96</v>
      </c>
      <c r="D11" s="21">
        <v>21574000</v>
      </c>
      <c r="E11" s="21">
        <v>7646000</v>
      </c>
      <c r="F11" s="21">
        <v>9199000</v>
      </c>
      <c r="G11" s="21">
        <f t="shared" si="0"/>
        <v>16845000</v>
      </c>
      <c r="H11" s="12">
        <f>'N.P. '!G9+'P.lut.R '!G9+N.bibl.R!G9+'S.ork. 2'!Q9+'Muzej R'!G10+'GSLU 2'!G9+'NKC 2'!G12+I.arh.R!H9+Z.sp.2.!G9</f>
        <v>5697635</v>
      </c>
      <c r="I11" s="12">
        <v>770000</v>
      </c>
      <c r="J11" s="12">
        <f>'N.P. '!H9+'P.lut.R '!H9+N.bibl.R!H9+'S.ork. 2'!R9+'Muzej R'!H10+'GSLU 2'!H9+'NKC 2'!H12+I.arh.R!I9+Z.sp.2.!H9</f>
        <v>707733</v>
      </c>
      <c r="K11" s="12">
        <f t="shared" si="1"/>
        <v>6405368</v>
      </c>
      <c r="M11" s="28"/>
    </row>
    <row r="12" spans="1:244" ht="24.95" customHeight="1">
      <c r="A12" s="10"/>
      <c r="B12" s="10" t="s">
        <v>40</v>
      </c>
      <c r="C12" s="11" t="s">
        <v>97</v>
      </c>
      <c r="D12" s="21">
        <v>3760000</v>
      </c>
      <c r="E12" s="21">
        <v>806000</v>
      </c>
      <c r="F12" s="21">
        <v>3700000</v>
      </c>
      <c r="G12" s="21">
        <f t="shared" si="0"/>
        <v>4506000</v>
      </c>
      <c r="H12" s="12">
        <f>'Muzej R'!G11+N.bibl.R!G10+'N.P. '!G10+'P.lut.R '!G10+'S.ork. 2'!Q10+'GSLU 2'!G10+'NKC 2'!G14+I.arh.R!H10+Z.sp.2.!G10</f>
        <v>3388184</v>
      </c>
      <c r="I12" s="12" t="e">
        <f>#REF!+#REF!+#REF!</f>
        <v>#REF!</v>
      </c>
      <c r="J12" s="12">
        <f>'N.P. '!H10+'P.lut.R '!H10+N.bibl.R!H10+'S.ork. 2'!R10+'Muzej R'!H11+'GSLU 2'!H10+'NKC 2'!H14+I.arh.R!I10+Z.sp.2.!H10</f>
        <v>2022029</v>
      </c>
      <c r="K12" s="12">
        <f t="shared" si="1"/>
        <v>5410213</v>
      </c>
      <c r="M12" s="28"/>
    </row>
    <row r="13" spans="1:244" ht="24.95" customHeight="1">
      <c r="A13" s="10"/>
      <c r="B13" s="10" t="s">
        <v>41</v>
      </c>
      <c r="C13" s="11" t="s">
        <v>33</v>
      </c>
      <c r="D13" s="21">
        <v>0</v>
      </c>
      <c r="E13" s="21">
        <v>0</v>
      </c>
      <c r="F13" s="21">
        <v>0</v>
      </c>
      <c r="G13" s="21">
        <f t="shared" si="0"/>
        <v>0</v>
      </c>
      <c r="H13" s="12">
        <f>'N.P. '!G11+'P.lut.R '!G11+N.bibl.R!G11+'S.ork. 2'!Q11+'Muzej R'!G12+'GSLU 2'!G11+'NKC 2'!G16+I.arh.R!H11+Z.sp.2.!G11</f>
        <v>0</v>
      </c>
      <c r="I13" s="14" t="e">
        <f>#REF!</f>
        <v>#REF!</v>
      </c>
      <c r="J13" s="12">
        <f>'N.P. '!H11+'P.lut.R '!H11+N.bibl.R!H11+'S.ork. 2'!R11+'Muzej R'!H12+'GSLU 2'!H11+'NKC 2'!H16+I.arh.R!I11+Z.sp.2.!H11</f>
        <v>391250</v>
      </c>
      <c r="K13" s="12">
        <f t="shared" si="1"/>
        <v>391250</v>
      </c>
    </row>
    <row r="14" spans="1:244" ht="24.95" customHeight="1">
      <c r="A14" s="10"/>
      <c r="B14" s="10" t="s">
        <v>42</v>
      </c>
      <c r="C14" s="19" t="s">
        <v>98</v>
      </c>
      <c r="D14" s="69">
        <v>2500000</v>
      </c>
      <c r="E14" s="69">
        <v>480000</v>
      </c>
      <c r="F14" s="69">
        <v>3785000</v>
      </c>
      <c r="G14" s="21">
        <f t="shared" si="0"/>
        <v>4265000</v>
      </c>
      <c r="H14" s="39">
        <f>'N.P. '!G12+'P.lut.R '!G12+N.bibl.R!G12+'S.ork. 2'!Q12+'Muzej R'!G13+'GSLU 2'!G12+'NKC 2'!G18+I.arh.R!H12+Z.sp.2.!G12</f>
        <v>6543782</v>
      </c>
      <c r="I14" s="12" t="e">
        <f>#REF!</f>
        <v>#REF!</v>
      </c>
      <c r="J14" s="12">
        <f>'N.P. '!H12+'P.lut.R '!H12+N.bibl.R!H12+'S.ork. 2'!R12+'Muzej R'!H13+'GSLU 2'!H12+'NKC 2'!H18+I.arh.R!I12+Z.sp.2.!H12</f>
        <v>467710</v>
      </c>
      <c r="K14" s="12">
        <f t="shared" si="1"/>
        <v>7011492</v>
      </c>
    </row>
    <row r="15" spans="1:244" ht="24.95" customHeight="1">
      <c r="A15" s="37"/>
      <c r="B15" s="37" t="s">
        <v>43</v>
      </c>
      <c r="C15" s="42" t="s">
        <v>87</v>
      </c>
      <c r="D15" s="40">
        <f>D16+D17+D18</f>
        <v>38277000</v>
      </c>
      <c r="E15" s="40">
        <f>E16+E17+E18</f>
        <v>12415000</v>
      </c>
      <c r="F15" s="40">
        <f>F16+F17+F18</f>
        <v>32162000</v>
      </c>
      <c r="G15" s="40">
        <f>G16+G17+G18</f>
        <v>44577000</v>
      </c>
      <c r="H15" s="39">
        <f>H16+H17+H18</f>
        <v>25110492.550000001</v>
      </c>
      <c r="I15" s="39">
        <f t="shared" ref="I15:K15" si="2">I16+I17+I18</f>
        <v>2571370.2000000002</v>
      </c>
      <c r="J15" s="39">
        <f t="shared" si="2"/>
        <v>3492706.2</v>
      </c>
      <c r="K15" s="39">
        <f t="shared" si="2"/>
        <v>28603198.75</v>
      </c>
    </row>
    <row r="16" spans="1:244" ht="24.95" customHeight="1">
      <c r="A16" s="10"/>
      <c r="B16" s="10"/>
      <c r="C16" s="22" t="s">
        <v>80</v>
      </c>
      <c r="D16" s="36">
        <v>38202000</v>
      </c>
      <c r="E16" s="36">
        <v>12405000</v>
      </c>
      <c r="F16" s="36">
        <v>32162000</v>
      </c>
      <c r="G16" s="36">
        <f>E16+F16</f>
        <v>44567000</v>
      </c>
      <c r="H16" s="12">
        <f>'Muzej R'!G15+N.bibl.R!G14+'N.P. '!G13+'P.lut.R '!G13+'S.ork. 2'!Q13+'GSLU 2'!G14+'NKC 2'!G21+I.arh.R!H13+Z.sp.2.!G15</f>
        <v>20393218.550000001</v>
      </c>
      <c r="I16" s="12">
        <f>'Muzej R'!H15+N.bibl.R!H14+'N.P. '!H13+'P.lut.R '!H13+'S.ork. 2'!R13+'GSLU 2'!H14+'NKC 2'!H21+I.arh.R!I13+Z.sp.2.!H15</f>
        <v>2571370.2000000002</v>
      </c>
      <c r="J16" s="12">
        <f>'Muzej R'!H15+N.bibl.R!H14+'N.P. '!H13+'P.lut.R '!H13+'S.ork. 2'!R13+'GSLU 2'!H14+'NKC 2'!H21+I.arh.R!I13+Z.sp.2.!H13</f>
        <v>3461370.2</v>
      </c>
      <c r="K16" s="12">
        <f>H16+J16</f>
        <v>23854588.75</v>
      </c>
      <c r="M16" s="2">
        <v>4655000</v>
      </c>
      <c r="N16" s="28">
        <f>H16+M16</f>
        <v>25048218.550000001</v>
      </c>
    </row>
    <row r="17" spans="1:14" ht="24.95" customHeight="1">
      <c r="A17" s="10"/>
      <c r="B17" s="10"/>
      <c r="C17" s="22" t="s">
        <v>82</v>
      </c>
      <c r="D17" s="36">
        <v>75000</v>
      </c>
      <c r="E17" s="36">
        <v>10000</v>
      </c>
      <c r="F17" s="36">
        <v>0</v>
      </c>
      <c r="G17" s="36">
        <f t="shared" ref="G17:G18" si="3">E17+F17</f>
        <v>10000</v>
      </c>
      <c r="H17" s="12">
        <f>'Muzej R'!G16+N.bibl.R!G15+'GSLU 2'!G15+'NKC 2'!G22</f>
        <v>2773252</v>
      </c>
      <c r="I17" s="15"/>
      <c r="J17" s="12">
        <f>'Muzej R'!H16+N.bibl.R!H15+'GSLU 2'!H15+'NKC 2'!H22</f>
        <v>0</v>
      </c>
      <c r="K17" s="12">
        <f t="shared" ref="K17:K18" si="4">H17+J17</f>
        <v>2773252</v>
      </c>
    </row>
    <row r="18" spans="1:14" ht="24.95" customHeight="1">
      <c r="A18" s="10"/>
      <c r="B18" s="10"/>
      <c r="C18" s="22" t="s">
        <v>81</v>
      </c>
      <c r="D18" s="36">
        <v>0</v>
      </c>
      <c r="E18" s="36">
        <v>0</v>
      </c>
      <c r="F18" s="36">
        <v>0</v>
      </c>
      <c r="G18" s="36">
        <f t="shared" si="3"/>
        <v>0</v>
      </c>
      <c r="H18" s="12">
        <f>'Muzej R'!G17+N.bibl.R!G16+'GSLU 2'!G16+'NKC 2'!G23</f>
        <v>1944022</v>
      </c>
      <c r="I18" s="15"/>
      <c r="J18" s="12">
        <f>'Muzej R'!H17+N.bibl.R!H16+'GSLU 2'!H16+'NKC 2'!H23</f>
        <v>31336</v>
      </c>
      <c r="K18" s="12">
        <f t="shared" si="4"/>
        <v>1975358</v>
      </c>
      <c r="M18" s="2">
        <v>100000</v>
      </c>
      <c r="N18" s="28">
        <f>H18+M18</f>
        <v>2044022</v>
      </c>
    </row>
    <row r="19" spans="1:14" ht="24.95" customHeight="1">
      <c r="A19" s="37"/>
      <c r="B19" s="37" t="s">
        <v>44</v>
      </c>
      <c r="C19" s="42" t="s">
        <v>76</v>
      </c>
      <c r="D19" s="40">
        <f>D20+D21+D22</f>
        <v>1855000</v>
      </c>
      <c r="E19" s="40">
        <f>E20+E21+E22</f>
        <v>542000</v>
      </c>
      <c r="F19" s="40">
        <f>F20+F21+F22</f>
        <v>1460000</v>
      </c>
      <c r="G19" s="40">
        <f>G20+G21+G22</f>
        <v>2002000</v>
      </c>
      <c r="H19" s="39">
        <f>H20+H21+H22</f>
        <v>617969</v>
      </c>
      <c r="I19" s="39">
        <f t="shared" ref="I19:K19" si="5">I20+I21+I22</f>
        <v>0</v>
      </c>
      <c r="J19" s="39">
        <f t="shared" si="5"/>
        <v>3361879.81</v>
      </c>
      <c r="K19" s="39">
        <f t="shared" si="5"/>
        <v>3979848.81</v>
      </c>
    </row>
    <row r="20" spans="1:14" ht="24.95" customHeight="1">
      <c r="A20" s="10"/>
      <c r="B20" s="10"/>
      <c r="C20" s="22" t="s">
        <v>80</v>
      </c>
      <c r="D20" s="36">
        <v>1320000</v>
      </c>
      <c r="E20" s="36">
        <v>275000</v>
      </c>
      <c r="F20" s="36">
        <v>1460000</v>
      </c>
      <c r="G20" s="36">
        <f>E20+F20</f>
        <v>1735000</v>
      </c>
      <c r="H20" s="12">
        <f>'Muzej R'!G19+N.bibl.R!G18+'N.P. '!G14+'P.lut.R '!G15+'S.ork. 2'!Q14+'GSLU 2'!G17+'NKC 2'!G27+I.arh.R!H14+Z.sp.2.!G15</f>
        <v>577637</v>
      </c>
      <c r="I20" s="12"/>
      <c r="J20" s="12">
        <f>'Muzej R'!H19+N.bibl.R!H18+'N.P. '!H14+'P.lut.R '!H15+'S.ork. 2'!R14+'GSLU 2'!H17+'NKC 2'!H27+I.arh.R!I14+Z.sp.2.!H15</f>
        <v>3361879.81</v>
      </c>
      <c r="K20" s="12">
        <f>H20+J20</f>
        <v>3939516.81</v>
      </c>
      <c r="M20" s="2">
        <v>100000</v>
      </c>
      <c r="N20" s="28">
        <f>H20+M20</f>
        <v>677637</v>
      </c>
    </row>
    <row r="21" spans="1:14" ht="24.95" customHeight="1">
      <c r="A21" s="10"/>
      <c r="B21" s="10"/>
      <c r="C21" s="22" t="s">
        <v>82</v>
      </c>
      <c r="D21" s="36">
        <v>535000</v>
      </c>
      <c r="E21" s="36">
        <v>267000</v>
      </c>
      <c r="F21" s="36">
        <v>0</v>
      </c>
      <c r="G21" s="36">
        <f t="shared" ref="G21:G22" si="6">E21+F21</f>
        <v>267000</v>
      </c>
      <c r="H21" s="12">
        <f>'Muzej R'!G20+N.bibl.R!G19+'P.lut.R '!G16+Z.sp.2.!G16</f>
        <v>40332</v>
      </c>
      <c r="I21" s="12"/>
      <c r="J21" s="12">
        <f>'Muzej R'!H20+N.bibl.R!H19+'P.lut.R '!H16+Z.sp.2.!H16</f>
        <v>0</v>
      </c>
      <c r="K21" s="12">
        <f t="shared" ref="K21:K22" si="7">H21+J21</f>
        <v>40332</v>
      </c>
    </row>
    <row r="22" spans="1:14" ht="24.95" customHeight="1">
      <c r="A22" s="10"/>
      <c r="B22" s="10"/>
      <c r="C22" s="22" t="s">
        <v>81</v>
      </c>
      <c r="D22" s="36">
        <v>0</v>
      </c>
      <c r="E22" s="36">
        <v>0</v>
      </c>
      <c r="F22" s="36">
        <v>0</v>
      </c>
      <c r="G22" s="36">
        <f t="shared" si="6"/>
        <v>0</v>
      </c>
      <c r="H22" s="12">
        <f>'Muzej R'!G21+N.bibl.R!G20+'P.lut.R '!G17+Z.sp.2.!G17</f>
        <v>0</v>
      </c>
      <c r="I22" s="12"/>
      <c r="J22" s="12">
        <f>'Muzej R'!H17+N.bibl.R!H20+'P.lut.R '!H17+Z.sp.2.!H17</f>
        <v>0</v>
      </c>
      <c r="K22" s="12">
        <f t="shared" si="7"/>
        <v>0</v>
      </c>
      <c r="M22" s="2">
        <v>312000</v>
      </c>
      <c r="N22" s="28">
        <f>H22+M22</f>
        <v>312000</v>
      </c>
    </row>
    <row r="23" spans="1:14" ht="24.95" customHeight="1">
      <c r="A23" s="37"/>
      <c r="B23" s="37" t="s">
        <v>45</v>
      </c>
      <c r="C23" s="42" t="s">
        <v>77</v>
      </c>
      <c r="D23" s="40">
        <f>D24+D25+D26</f>
        <v>19362000</v>
      </c>
      <c r="E23" s="40">
        <f>E24+E25+E26</f>
        <v>8371000</v>
      </c>
      <c r="F23" s="40">
        <f>F24+F25+F26</f>
        <v>14845000</v>
      </c>
      <c r="G23" s="40">
        <f>G24+G25+G26</f>
        <v>23216000</v>
      </c>
      <c r="H23" s="39" t="e">
        <f>H24+H25+H26</f>
        <v>#REF!</v>
      </c>
      <c r="I23" s="39">
        <f t="shared" ref="I23:K23" si="8">I24+I25+I26</f>
        <v>0</v>
      </c>
      <c r="J23" s="39" t="e">
        <f t="shared" si="8"/>
        <v>#REF!</v>
      </c>
      <c r="K23" s="39" t="e">
        <f t="shared" si="8"/>
        <v>#REF!</v>
      </c>
    </row>
    <row r="24" spans="1:14" ht="24.95" customHeight="1">
      <c r="A24" s="10"/>
      <c r="B24" s="10"/>
      <c r="C24" s="22" t="s">
        <v>80</v>
      </c>
      <c r="D24" s="36">
        <v>16432000</v>
      </c>
      <c r="E24" s="36">
        <v>6100000</v>
      </c>
      <c r="F24" s="36">
        <v>14845000</v>
      </c>
      <c r="G24" s="36">
        <f>E24+F24</f>
        <v>20945000</v>
      </c>
      <c r="H24" s="12" t="e">
        <f>'Muzej R'!G23+N.bibl.R!G22+'N.P. '!G15+'P.lut.R '!G18+'S.ork. 2'!Q17+'GSLU 2'!G19+'NKC 2'!#REF!+I.arh.R!H16+Z.sp.2.!G19</f>
        <v>#REF!</v>
      </c>
      <c r="I24" s="15"/>
      <c r="J24" s="12" t="e">
        <f>'Muzej R'!H23+N.bibl.R!H22+'N.P. '!H15+'P.lut.R '!H18+'S.ork. 2'!R17+'GSLU 2'!H19+'NKC 2'!#REF!+I.arh.R!I16+Z.sp.2.!H19</f>
        <v>#REF!</v>
      </c>
      <c r="K24" s="12" t="e">
        <f>H24+J24</f>
        <v>#REF!</v>
      </c>
      <c r="M24" s="2">
        <v>15219000</v>
      </c>
      <c r="N24" s="28" t="e">
        <f>H24+M24</f>
        <v>#REF!</v>
      </c>
    </row>
    <row r="25" spans="1:14" ht="24.95" customHeight="1">
      <c r="A25" s="10"/>
      <c r="B25" s="10"/>
      <c r="C25" s="22" t="s">
        <v>82</v>
      </c>
      <c r="D25" s="36">
        <v>2930000</v>
      </c>
      <c r="E25" s="36">
        <v>2271000</v>
      </c>
      <c r="F25" s="36">
        <v>0</v>
      </c>
      <c r="G25" s="36">
        <f t="shared" ref="G25:G26" si="9">E25+F25</f>
        <v>2271000</v>
      </c>
      <c r="H25" s="12">
        <f>'Muzej R'!G24+N.bibl.R!G23+'GSLU 2'!G20+'NKC 2'!G32+I.arh.R!H17+Z.sp.2.!G20</f>
        <v>2850730</v>
      </c>
      <c r="I25" s="15"/>
      <c r="J25" s="12">
        <f>'Muzej R'!H24+N.bibl.R!H23+'GSLU 2'!H20+'NKC 2'!H32+I.arh.R!I17+Z.sp.2.!H20</f>
        <v>229117</v>
      </c>
      <c r="K25" s="12">
        <f t="shared" ref="K25:K26" si="10">H25+J25</f>
        <v>3079847</v>
      </c>
    </row>
    <row r="26" spans="1:14" ht="24.95" customHeight="1">
      <c r="A26" s="10"/>
      <c r="B26" s="10"/>
      <c r="C26" s="22" t="s">
        <v>81</v>
      </c>
      <c r="D26" s="36">
        <v>0</v>
      </c>
      <c r="E26" s="36">
        <v>0</v>
      </c>
      <c r="F26" s="36">
        <v>0</v>
      </c>
      <c r="G26" s="36">
        <f t="shared" si="9"/>
        <v>0</v>
      </c>
      <c r="H26" s="12">
        <f>'Muzej R'!G25+N.bibl.R!G24+'GSLU 2'!G21+'NKC 2'!G40+I.arh.R!H18+Z.sp.2.!G21</f>
        <v>614012</v>
      </c>
      <c r="I26" s="12">
        <f>'Muzej R'!H25+N.bibl.R!H24+'GSLU 2'!H21+'NKC 2'!H40+I.arh.R!I18+Z.sp.2.!H21</f>
        <v>0</v>
      </c>
      <c r="J26" s="12">
        <f>'Muzej R'!H25+N.bibl.R!H24+'GSLU 2'!H21+'NKC 2'!H40+I.arh.R!I18+Z.sp.2.!H21</f>
        <v>0</v>
      </c>
      <c r="K26" s="12">
        <f t="shared" si="10"/>
        <v>614012</v>
      </c>
      <c r="M26" s="2">
        <v>242000</v>
      </c>
      <c r="N26" s="28">
        <f>H26+M26</f>
        <v>856012</v>
      </c>
    </row>
    <row r="27" spans="1:14" ht="24.95" customHeight="1">
      <c r="A27" s="37"/>
      <c r="B27" s="37" t="s">
        <v>46</v>
      </c>
      <c r="C27" s="42" t="s">
        <v>74</v>
      </c>
      <c r="D27" s="40">
        <f>D28+D29+D30</f>
        <v>15078000</v>
      </c>
      <c r="E27" s="40">
        <f>E28+E29+E30</f>
        <v>4586000</v>
      </c>
      <c r="F27" s="40">
        <f>F28+F29+F30</f>
        <v>8100000</v>
      </c>
      <c r="G27" s="40">
        <f>G28+G29+G30</f>
        <v>12686000</v>
      </c>
      <c r="H27" s="39">
        <f>H28+H29+H30</f>
        <v>9034600.4600000009</v>
      </c>
      <c r="I27" s="39">
        <f t="shared" ref="I27:K27" si="11">I28+I29+I30</f>
        <v>3124151.79</v>
      </c>
      <c r="J27" s="39">
        <f t="shared" si="11"/>
        <v>3124151.79</v>
      </c>
      <c r="K27" s="39">
        <f t="shared" si="11"/>
        <v>12158752.25</v>
      </c>
    </row>
    <row r="28" spans="1:14" ht="24.95" customHeight="1">
      <c r="A28" s="10"/>
      <c r="B28" s="10"/>
      <c r="C28" s="22" t="s">
        <v>80</v>
      </c>
      <c r="D28" s="36">
        <v>11922000</v>
      </c>
      <c r="E28" s="36">
        <v>2000000</v>
      </c>
      <c r="F28" s="36">
        <v>8100000</v>
      </c>
      <c r="G28" s="36">
        <f>E28+F28</f>
        <v>10100000</v>
      </c>
      <c r="H28" s="12">
        <f>'Muzej R'!G27+N.bibl.R!G25+'N.P. '!G16+'P.lut.R '!G19+'S.ork. 2'!Q21+'GSLU 2'!G23+'NKC 2'!G42+I.arh.R!H19+Z.sp.2.!G23</f>
        <v>3889653.46</v>
      </c>
      <c r="I28" s="12">
        <f>'Muzej R'!H27+N.bibl.R!H25+'N.P. '!H16+'P.lut.R '!H19+'S.ork. 2'!R21+'GSLU 2'!H23+'NKC 2'!H42+I.arh.R!I19+Z.sp.2.!H23</f>
        <v>3124151.79</v>
      </c>
      <c r="J28" s="12">
        <f>'Muzej R'!H27+N.bibl.R!H25+'N.P. '!H16+'P.lut.R '!H19+'S.ork. 2'!R21+'GSLU 2'!H23+'NKC 2'!H42+I.arh.R!I19+Z.sp.2.!H23</f>
        <v>3124151.79</v>
      </c>
      <c r="K28" s="12">
        <f>H28+J28</f>
        <v>7013805.25</v>
      </c>
      <c r="M28" s="2">
        <v>68515000</v>
      </c>
      <c r="N28" s="28">
        <f>H28+M28</f>
        <v>72404653.459999993</v>
      </c>
    </row>
    <row r="29" spans="1:14" ht="24.95" customHeight="1">
      <c r="A29" s="10"/>
      <c r="B29" s="10"/>
      <c r="C29" s="22" t="s">
        <v>82</v>
      </c>
      <c r="D29" s="36">
        <v>2228000</v>
      </c>
      <c r="E29" s="36">
        <v>1658000</v>
      </c>
      <c r="F29" s="36">
        <v>0</v>
      </c>
      <c r="G29" s="36">
        <f t="shared" ref="G29:G30" si="12">E29+F29</f>
        <v>1658000</v>
      </c>
      <c r="H29" s="12">
        <f>'Muzej R'!G28+'S.ork. 2'!Q22+'GSLU 2'!G24+'NKC 2'!G43+Z.sp.2.!G24</f>
        <v>100000</v>
      </c>
      <c r="I29" s="12">
        <f>'Muzej R'!H28+'S.ork. 2'!R22+'GSLU 2'!H24+'NKC 2'!H43+Z.sp.2.!H24</f>
        <v>0</v>
      </c>
      <c r="J29" s="12">
        <f>'Muzej R'!H28+'S.ork. 2'!R22+'GSLU 2'!H24+'NKC 2'!H43+Z.sp.2.!H24</f>
        <v>0</v>
      </c>
      <c r="K29" s="12">
        <f t="shared" ref="K29:K30" si="13">H29+J29</f>
        <v>100000</v>
      </c>
    </row>
    <row r="30" spans="1:14" ht="24.95" customHeight="1">
      <c r="A30" s="10"/>
      <c r="B30" s="10"/>
      <c r="C30" s="22" t="s">
        <v>81</v>
      </c>
      <c r="D30" s="36">
        <v>928000</v>
      </c>
      <c r="E30" s="36">
        <v>928000</v>
      </c>
      <c r="F30" s="36">
        <v>0</v>
      </c>
      <c r="G30" s="36">
        <f t="shared" si="12"/>
        <v>928000</v>
      </c>
      <c r="H30" s="12">
        <f>'Muzej R'!G29+'S.ork. 2'!Q23+'GSLU 2'!G25+'NKC 2'!G44+Z.sp.2.!G25</f>
        <v>5044947</v>
      </c>
      <c r="I30" s="12">
        <f>'Muzej R'!H29+'S.ork. 2'!R23+'GSLU 2'!H25+'NKC 2'!H44+Z.sp.2.!H25</f>
        <v>0</v>
      </c>
      <c r="J30" s="12">
        <f>'Muzej R'!H29+'S.ork. 2'!R23+'GSLU 2'!H25+'NKC 2'!H44+Z.sp.2.!H25</f>
        <v>0</v>
      </c>
      <c r="K30" s="12">
        <f t="shared" si="13"/>
        <v>5044947</v>
      </c>
      <c r="M30" s="2">
        <v>9614000</v>
      </c>
      <c r="N30" s="28">
        <f>H30+M30</f>
        <v>14658947</v>
      </c>
    </row>
    <row r="31" spans="1:14" ht="24.95" customHeight="1">
      <c r="A31" s="37"/>
      <c r="B31" s="37" t="s">
        <v>47</v>
      </c>
      <c r="C31" s="42" t="s">
        <v>78</v>
      </c>
      <c r="D31" s="40">
        <f>D32+D33+D34</f>
        <v>3625000</v>
      </c>
      <c r="E31" s="40">
        <f>E32+E33+E34</f>
        <v>732000</v>
      </c>
      <c r="F31" s="40">
        <f>F32+F33+F34</f>
        <v>3450000</v>
      </c>
      <c r="G31" s="40">
        <f>G32+G33+G34</f>
        <v>4182000</v>
      </c>
      <c r="H31" s="39">
        <f>H32+H33+H34</f>
        <v>1686218.82</v>
      </c>
      <c r="I31" s="39">
        <f t="shared" ref="I31:K31" si="14">I32+I33+I34</f>
        <v>0</v>
      </c>
      <c r="J31" s="39">
        <f t="shared" si="14"/>
        <v>761733.79</v>
      </c>
      <c r="K31" s="39">
        <f t="shared" si="14"/>
        <v>2447952.6100000003</v>
      </c>
    </row>
    <row r="32" spans="1:14" ht="24.95" customHeight="1">
      <c r="A32" s="10"/>
      <c r="B32" s="10"/>
      <c r="C32" s="22" t="s">
        <v>80</v>
      </c>
      <c r="D32" s="36">
        <v>3580000</v>
      </c>
      <c r="E32" s="36">
        <v>700000</v>
      </c>
      <c r="F32" s="36">
        <v>3450000</v>
      </c>
      <c r="G32" s="36">
        <f>E32+F32</f>
        <v>4150000</v>
      </c>
      <c r="H32" s="12">
        <f>'Muzej R'!G31+N.bibl.R!G27+'N.P. '!G17+'P.lut.R '!G20+'S.ork. 2'!Q24+'GSLU 2'!G27+'NKC 2'!G45+I.arh.R!H23+Z.sp.2.!G26</f>
        <v>1261606.82</v>
      </c>
      <c r="I32" s="12"/>
      <c r="J32" s="12">
        <f>'Muzej R'!H31+N.bibl.R!H27+'N.P. '!H17+'P.lut.R '!H20+'S.ork. 2'!R24+'GSLU 2'!H27+'NKC 2'!H45+I.arh.R!I23+Z.sp.2.!H26</f>
        <v>761733.79</v>
      </c>
      <c r="K32" s="12">
        <f>H32+J32</f>
        <v>2023340.61</v>
      </c>
    </row>
    <row r="33" spans="1:14" ht="24.95" customHeight="1">
      <c r="A33" s="10"/>
      <c r="B33" s="10"/>
      <c r="C33" s="22" t="s">
        <v>82</v>
      </c>
      <c r="D33" s="36">
        <v>45000</v>
      </c>
      <c r="E33" s="36">
        <v>32000</v>
      </c>
      <c r="F33" s="36">
        <v>0</v>
      </c>
      <c r="G33" s="36">
        <f t="shared" ref="G33:G34" si="15">E33+F33</f>
        <v>32000</v>
      </c>
      <c r="H33" s="12">
        <f>'Muzej R'!G32+N.bibl.R!G28+'GSLU 2'!G28</f>
        <v>0</v>
      </c>
      <c r="I33" s="12"/>
      <c r="J33" s="12">
        <f>'Muzej R'!H32+N.bibl.R!H28+'GSLU 2'!H28</f>
        <v>0</v>
      </c>
      <c r="K33" s="12">
        <f t="shared" ref="K33:K34" si="16">H33+J33</f>
        <v>0</v>
      </c>
    </row>
    <row r="34" spans="1:14" ht="24.95" customHeight="1">
      <c r="A34" s="10"/>
      <c r="B34" s="10"/>
      <c r="C34" s="22" t="s">
        <v>81</v>
      </c>
      <c r="D34" s="36">
        <v>0</v>
      </c>
      <c r="E34" s="36">
        <v>0</v>
      </c>
      <c r="F34" s="36"/>
      <c r="G34" s="36">
        <f t="shared" si="15"/>
        <v>0</v>
      </c>
      <c r="H34" s="12">
        <f>'Muzej R'!G33+N.bibl.R!G29+'GSLU 2'!G29</f>
        <v>424612</v>
      </c>
      <c r="I34" s="12"/>
      <c r="J34" s="12">
        <f>'Muzej R'!H33+N.bibl.R!H29+'GSLU 2'!H29</f>
        <v>0</v>
      </c>
      <c r="K34" s="12">
        <f t="shared" si="16"/>
        <v>424612</v>
      </c>
    </row>
    <row r="35" spans="1:14" ht="24.95" customHeight="1">
      <c r="A35" s="37"/>
      <c r="B35" s="37" t="s">
        <v>48</v>
      </c>
      <c r="C35" s="42" t="s">
        <v>75</v>
      </c>
      <c r="D35" s="40">
        <f>D36+D37+D38</f>
        <v>7573000</v>
      </c>
      <c r="E35" s="40">
        <f>E36+E37+E38</f>
        <v>1921000</v>
      </c>
      <c r="F35" s="40">
        <f>F36+F37+F38</f>
        <v>5683000</v>
      </c>
      <c r="G35" s="40">
        <f>G36+G37+G38</f>
        <v>7604000</v>
      </c>
      <c r="H35" s="39">
        <f>H36+H37+H38</f>
        <v>1905341.18</v>
      </c>
      <c r="I35" s="39">
        <f t="shared" ref="I35:K35" si="17">I36+I37+I38</f>
        <v>0</v>
      </c>
      <c r="J35" s="39">
        <f t="shared" si="17"/>
        <v>1699449.52</v>
      </c>
      <c r="K35" s="39">
        <f t="shared" si="17"/>
        <v>3604790.7</v>
      </c>
    </row>
    <row r="36" spans="1:14" ht="24.95" customHeight="1">
      <c r="A36" s="10"/>
      <c r="B36" s="10"/>
      <c r="C36" s="22" t="s">
        <v>80</v>
      </c>
      <c r="D36" s="36">
        <v>5735000</v>
      </c>
      <c r="E36" s="36">
        <v>850000</v>
      </c>
      <c r="F36" s="36">
        <v>5683000</v>
      </c>
      <c r="G36" s="36">
        <f>E36+F36</f>
        <v>6533000</v>
      </c>
      <c r="H36" s="12">
        <f>'Muzej R'!G35+N.bibl.R!G31+'N.P. '!G18+'P.lut.R '!G21+'S.ork. 2'!Q25+'GSLU 2'!G31+'NKC 2'!G48+I.arh.R!H25+Z.sp.2.!G28</f>
        <v>1823862.18</v>
      </c>
      <c r="I36" s="30"/>
      <c r="J36" s="12">
        <f>'Muzej R'!H35+N.bibl.R!H31+'N.P. '!H18+'P.lut.R '!H21+'S.ork. 2'!R25+'GSLU 2'!H31+'NKC 2'!H48+I.arh.R!I25+Z.sp.2.!H28</f>
        <v>1699449.52</v>
      </c>
      <c r="K36" s="12">
        <f>H36+J36</f>
        <v>3523311.7</v>
      </c>
      <c r="M36" s="2">
        <v>232000</v>
      </c>
      <c r="N36" s="28">
        <f>H36+M36</f>
        <v>2055862.18</v>
      </c>
    </row>
    <row r="37" spans="1:14" ht="24.95" customHeight="1">
      <c r="A37" s="10"/>
      <c r="B37" s="10"/>
      <c r="C37" s="22" t="s">
        <v>82</v>
      </c>
      <c r="D37" s="36">
        <v>1838000</v>
      </c>
      <c r="E37" s="36">
        <v>1071000</v>
      </c>
      <c r="F37" s="36">
        <v>0</v>
      </c>
      <c r="G37" s="36">
        <f t="shared" ref="G37:G38" si="18">E37+F37</f>
        <v>1071000</v>
      </c>
      <c r="H37" s="12">
        <f>'Muzej R'!G36+N.bibl.R!G32+'GSLU 2'!G32+I.arh.R!H26+Z.sp.2.!G29</f>
        <v>81479</v>
      </c>
      <c r="I37" s="30"/>
      <c r="J37" s="12">
        <f>'Muzej R'!H36+N.bibl.R!H32+'GSLU 2'!H32+I.arh.R!I26+Z.sp.2.!H29</f>
        <v>0</v>
      </c>
      <c r="K37" s="12">
        <f t="shared" ref="K37:K38" si="19">H37+J37</f>
        <v>81479</v>
      </c>
    </row>
    <row r="38" spans="1:14" ht="24.95" customHeight="1">
      <c r="A38" s="10"/>
      <c r="B38" s="10"/>
      <c r="C38" s="22" t="s">
        <v>81</v>
      </c>
      <c r="D38" s="36">
        <v>0</v>
      </c>
      <c r="E38" s="36">
        <v>0</v>
      </c>
      <c r="F38" s="36">
        <v>0</v>
      </c>
      <c r="G38" s="36">
        <f t="shared" si="18"/>
        <v>0</v>
      </c>
      <c r="H38" s="12">
        <f>'Muzej R'!G37+N.bibl.R!G33+'GSLU 2'!G33+I.arh.R!H27+Z.sp.2.!G30</f>
        <v>0</v>
      </c>
      <c r="I38" s="30"/>
      <c r="J38" s="12">
        <f>'Muzej R'!H37+N.bibl.R!H33+'GSLU 2'!H33+I.arh.R!I27+Z.sp.2.!H30</f>
        <v>0</v>
      </c>
      <c r="K38" s="12">
        <f t="shared" si="19"/>
        <v>0</v>
      </c>
      <c r="M38" s="2">
        <v>101000</v>
      </c>
    </row>
    <row r="39" spans="1:14" ht="24.95" customHeight="1">
      <c r="A39" s="10"/>
      <c r="B39" s="10" t="s">
        <v>49</v>
      </c>
      <c r="C39" s="11" t="s">
        <v>27</v>
      </c>
      <c r="D39" s="21">
        <v>0</v>
      </c>
      <c r="E39" s="21">
        <v>0</v>
      </c>
      <c r="F39" s="21">
        <v>0</v>
      </c>
      <c r="G39" s="21">
        <v>0</v>
      </c>
      <c r="H39" s="12">
        <v>0</v>
      </c>
      <c r="I39" s="12" t="e">
        <f>#REF!</f>
        <v>#REF!</v>
      </c>
      <c r="J39" s="12" t="e">
        <f>'N.P. '!#REF!+Z.sp.2.!#REF!</f>
        <v>#REF!</v>
      </c>
      <c r="K39" s="12" t="e">
        <f t="shared" si="1"/>
        <v>#REF!</v>
      </c>
    </row>
    <row r="40" spans="1:14" ht="24.95" customHeight="1">
      <c r="A40" s="10"/>
      <c r="B40" s="10" t="s">
        <v>88</v>
      </c>
      <c r="C40" s="11" t="s">
        <v>89</v>
      </c>
      <c r="D40" s="21">
        <v>0</v>
      </c>
      <c r="E40" s="21">
        <v>0</v>
      </c>
      <c r="F40" s="21">
        <v>0</v>
      </c>
      <c r="G40" s="21">
        <v>0</v>
      </c>
      <c r="H40" s="12">
        <v>0</v>
      </c>
      <c r="I40" s="12"/>
      <c r="J40" s="12">
        <f>'N.P. '!H19</f>
        <v>0</v>
      </c>
      <c r="K40" s="12">
        <f t="shared" si="1"/>
        <v>0</v>
      </c>
    </row>
    <row r="41" spans="1:14" ht="24.95" customHeight="1">
      <c r="A41" s="10"/>
      <c r="B41" s="10" t="s">
        <v>90</v>
      </c>
      <c r="C41" s="11" t="s">
        <v>91</v>
      </c>
      <c r="D41" s="21">
        <v>0</v>
      </c>
      <c r="E41" s="21">
        <v>0</v>
      </c>
      <c r="F41" s="21">
        <v>0</v>
      </c>
      <c r="G41" s="21">
        <v>0</v>
      </c>
      <c r="H41" s="12">
        <v>0</v>
      </c>
      <c r="I41" s="12"/>
      <c r="J41" s="12">
        <f>'S.ork. 2'!R26</f>
        <v>6487</v>
      </c>
      <c r="K41" s="12">
        <f>'S.ork. 2'!S26</f>
        <v>6487</v>
      </c>
    </row>
    <row r="42" spans="1:14" ht="24.95" customHeight="1">
      <c r="A42" s="10"/>
      <c r="B42" s="37" t="s">
        <v>124</v>
      </c>
      <c r="C42" s="38" t="s">
        <v>123</v>
      </c>
      <c r="D42" s="21"/>
      <c r="E42" s="21"/>
      <c r="F42" s="21"/>
      <c r="G42" s="21"/>
      <c r="H42" s="12"/>
      <c r="I42" s="12"/>
      <c r="J42" s="12"/>
      <c r="K42" s="12"/>
    </row>
    <row r="43" spans="1:14" ht="24.95" customHeight="1">
      <c r="A43" s="37"/>
      <c r="B43" s="37" t="s">
        <v>50</v>
      </c>
      <c r="C43" s="42" t="s">
        <v>65</v>
      </c>
      <c r="D43" s="40">
        <v>0</v>
      </c>
      <c r="E43" s="40">
        <v>0</v>
      </c>
      <c r="F43" s="40">
        <v>0</v>
      </c>
      <c r="G43" s="40">
        <v>0</v>
      </c>
      <c r="H43" s="39">
        <v>0</v>
      </c>
      <c r="I43" s="39" t="e">
        <f>#REF!</f>
        <v>#REF!</v>
      </c>
      <c r="J43" s="39">
        <f>'N.P. '!H21+'P.lut.R '!H23+'S.ork. 2'!R28</f>
        <v>0</v>
      </c>
      <c r="K43" s="39">
        <f t="shared" si="1"/>
        <v>0</v>
      </c>
    </row>
    <row r="44" spans="1:14" ht="24.95" customHeight="1">
      <c r="A44" s="10"/>
      <c r="B44" s="59" t="s">
        <v>51</v>
      </c>
      <c r="C44" s="67" t="s">
        <v>25</v>
      </c>
      <c r="D44" s="70">
        <v>0</v>
      </c>
      <c r="E44" s="70">
        <v>0</v>
      </c>
      <c r="F44" s="70">
        <v>0</v>
      </c>
      <c r="G44" s="70">
        <v>0</v>
      </c>
      <c r="H44" s="33">
        <f>'Muzej R'!G39+N.bibl.R!G35+'N.P. '!G22+'P.lut.R '!G24+'S.ork. 2'!Q29+'GSLU 2'!G35+'NKC 2'!G56+I.arh.R!H29+Z.sp.2.!G32</f>
        <v>0</v>
      </c>
      <c r="I44" s="33" t="e">
        <f>#REF!+#REF!+#REF!</f>
        <v>#REF!</v>
      </c>
      <c r="J44" s="33">
        <f>'Muzej R'!H39+N.bibl.R!H35+'N.P. '!H22+'P.lut.R '!H24+'S.ork. 2'!R29+'GSLU 2'!H35+'NKC 2'!H56+I.arh.R!I29+Z.sp.2.!H32</f>
        <v>717937</v>
      </c>
      <c r="K44" s="33">
        <f t="shared" si="1"/>
        <v>717937</v>
      </c>
    </row>
    <row r="45" spans="1:14" ht="24.95" customHeight="1">
      <c r="A45" s="10"/>
      <c r="B45" s="59" t="s">
        <v>52</v>
      </c>
      <c r="C45" s="67" t="s">
        <v>29</v>
      </c>
      <c r="D45" s="70">
        <v>8521000</v>
      </c>
      <c r="E45" s="70">
        <v>500000</v>
      </c>
      <c r="F45" s="70">
        <v>6175000</v>
      </c>
      <c r="G45" s="70">
        <f>E45+F45</f>
        <v>6675000</v>
      </c>
      <c r="H45" s="61">
        <f>'Muzej R'!G40+N.bibl.R!G36+'N.P. '!G23+'P.lut.R '!G25+'S.ork. 2'!Q30+'GSLU 2'!G36+'NKC 2'!G58+I.arh.R!H30+Z.sp.2.!G33</f>
        <v>1374604</v>
      </c>
      <c r="I45" s="61" t="e">
        <f>#REF!</f>
        <v>#REF!</v>
      </c>
      <c r="J45" s="61">
        <f>'Muzej R'!H40+N.bibl.R!H36+'N.P. '!H23+'P.lut.R '!H25+'S.ork. 2'!R30+'GSLU 2'!H36+'NKC 2'!H58+I.arh.R!I30+Z.sp.2.!H33</f>
        <v>548668.9</v>
      </c>
      <c r="K45" s="61">
        <f t="shared" si="1"/>
        <v>1923272.9</v>
      </c>
    </row>
    <row r="46" spans="1:14" ht="24.95" customHeight="1">
      <c r="A46" s="10"/>
      <c r="B46" s="59" t="s">
        <v>53</v>
      </c>
      <c r="C46" s="67" t="s">
        <v>116</v>
      </c>
      <c r="D46" s="70">
        <v>11743000</v>
      </c>
      <c r="E46" s="70">
        <v>9314000</v>
      </c>
      <c r="F46" s="70">
        <v>13000000</v>
      </c>
      <c r="G46" s="70">
        <f>E46+F46</f>
        <v>22314000</v>
      </c>
      <c r="H46" s="61">
        <f>'Muzej R'!G41+N.bibl.R!G37+'N.P. '!G24+'P.lut.R '!G26+'S.ork. 2'!Q31+'GSLU 2'!G37+'NKC 2'!G60+I.arh.R!H31+Z.sp.2.!G34</f>
        <v>959000</v>
      </c>
      <c r="I46" s="61" t="e">
        <f>#REF!+#REF!+#REF!</f>
        <v>#REF!</v>
      </c>
      <c r="J46" s="61">
        <f>'Muzej R'!H41+N.bibl.R!H37+'N.P. '!H24+'P.lut.R '!H26+'S.ork. 2'!R31+'GSLU 2'!H37+'NKC 2'!H60+I.arh.R!I31+Z.sp.2.!H34</f>
        <v>514720</v>
      </c>
      <c r="K46" s="61">
        <f t="shared" si="1"/>
        <v>1473720</v>
      </c>
    </row>
    <row r="47" spans="1:14" ht="24.95" customHeight="1">
      <c r="A47" s="37"/>
      <c r="B47" s="37" t="s">
        <v>54</v>
      </c>
      <c r="C47" s="42" t="s">
        <v>86</v>
      </c>
      <c r="D47" s="40">
        <f>D48+D49+D50</f>
        <v>9901000</v>
      </c>
      <c r="E47" s="40">
        <f>E48+E49+E50</f>
        <v>4551000</v>
      </c>
      <c r="F47" s="40">
        <f>F48+F49+F50</f>
        <v>6620000</v>
      </c>
      <c r="G47" s="40">
        <f>G48+G49+G50</f>
        <v>11171000</v>
      </c>
      <c r="H47" s="39">
        <f>H48+H49+H50</f>
        <v>537345</v>
      </c>
      <c r="I47" s="39" t="e">
        <f>#REF!+#REF!+#REF!+#REF!</f>
        <v>#REF!</v>
      </c>
      <c r="J47" s="39">
        <f>'N.P. '!H25+'P.lut.R '!H27+N.bibl.R!H38+'S.ork. 2'!R32+'Muzej R'!H42+'GSLU 2'!H38+'NKC 2'!H63+I.arh.R!I32+Z.sp.2.!H35</f>
        <v>504695</v>
      </c>
      <c r="K47" s="39">
        <f t="shared" si="1"/>
        <v>1042040</v>
      </c>
    </row>
    <row r="48" spans="1:14" ht="24.95" customHeight="1">
      <c r="A48" s="10"/>
      <c r="B48" s="10"/>
      <c r="C48" s="22" t="s">
        <v>80</v>
      </c>
      <c r="D48" s="36">
        <v>8780000</v>
      </c>
      <c r="E48" s="36">
        <v>3480000</v>
      </c>
      <c r="F48" s="36">
        <v>6620000</v>
      </c>
      <c r="G48" s="36">
        <f>E48+F48</f>
        <v>10100000</v>
      </c>
      <c r="H48" s="12">
        <f>'Muzej R'!G43+N.bibl.R!G39+'N.P. '!G25+'P.lut.R '!G27+'S.ork. 2'!Q32+'GSLU 2'!G39+'NKC 2'!G64+I.arh.R!H32+Z.sp.2.!G35</f>
        <v>537345</v>
      </c>
      <c r="I48" s="12"/>
      <c r="J48" s="12">
        <f>'Muzej R'!H43+N.bibl.R!H39+'N.P. '!H25+'P.lut.R '!H27+'S.ork. 2'!R32+'GSLU 2'!H39+'NKC 2'!H64+I.arh.R!I32+Z.sp.2.!H35</f>
        <v>504695</v>
      </c>
      <c r="K48" s="12">
        <f>H48+J48</f>
        <v>1042040</v>
      </c>
    </row>
    <row r="49" spans="1:14" ht="24.95" customHeight="1">
      <c r="A49" s="10"/>
      <c r="B49" s="10"/>
      <c r="C49" s="22" t="s">
        <v>82</v>
      </c>
      <c r="D49" s="36">
        <v>1121000</v>
      </c>
      <c r="E49" s="36">
        <v>1071000</v>
      </c>
      <c r="F49" s="36">
        <v>0</v>
      </c>
      <c r="G49" s="36">
        <f t="shared" ref="G49:G50" si="20">E49+F49</f>
        <v>1071000</v>
      </c>
      <c r="H49" s="12">
        <f>'Muzej R'!G44+N.bibl.R!G40+'GSLU 2'!G40+'NKC 2'!G65</f>
        <v>0</v>
      </c>
      <c r="I49" s="12"/>
      <c r="J49" s="12">
        <f>'Muzej R'!H44+N.bibl.R!H40+'GSLU 2'!H40+'NKC 2'!H65</f>
        <v>0</v>
      </c>
      <c r="K49" s="12">
        <f t="shared" ref="K49:K50" si="21">H49+J49</f>
        <v>0</v>
      </c>
    </row>
    <row r="50" spans="1:14" ht="24.95" customHeight="1">
      <c r="A50" s="10"/>
      <c r="B50" s="10"/>
      <c r="C50" s="22" t="s">
        <v>81</v>
      </c>
      <c r="D50" s="36">
        <v>0</v>
      </c>
      <c r="E50" s="36">
        <v>0</v>
      </c>
      <c r="F50" s="36">
        <v>0</v>
      </c>
      <c r="G50" s="36">
        <f t="shared" si="20"/>
        <v>0</v>
      </c>
      <c r="H50" s="12">
        <f>'Muzej R'!G45+N.bibl.R!G41+'GSLU 2'!G41+'NKC 2'!G68</f>
        <v>0</v>
      </c>
      <c r="I50" s="12"/>
      <c r="J50" s="12">
        <f>'Muzej R'!H45+N.bibl.R!H41+'GSLU 2'!H41+'NKC 2'!H68</f>
        <v>0</v>
      </c>
      <c r="K50" s="12">
        <f t="shared" si="21"/>
        <v>0</v>
      </c>
    </row>
    <row r="51" spans="1:14" ht="24.95" customHeight="1">
      <c r="A51" s="16"/>
      <c r="B51" s="59" t="s">
        <v>55</v>
      </c>
      <c r="C51" s="67" t="s">
        <v>31</v>
      </c>
      <c r="D51" s="70">
        <v>1500000</v>
      </c>
      <c r="E51" s="70">
        <v>200000</v>
      </c>
      <c r="F51" s="70">
        <v>2800000</v>
      </c>
      <c r="G51" s="70">
        <f>E51+F51</f>
        <v>3000000</v>
      </c>
      <c r="H51" s="61">
        <f>'Muzej R'!G46+N.bibl.R!G42+'N.P. '!G26+'P.lut.R '!G28+'S.ork. 2'!Q33+'GSLU 2'!G45+'NKC 2'!G69+I.arh.R!H36+Z.sp.2.!G36</f>
        <v>351386</v>
      </c>
      <c r="I51" s="61" t="e">
        <f>#REF!</f>
        <v>#REF!</v>
      </c>
      <c r="J51" s="61">
        <f>'Muzej R'!H46+N.bibl.R!H42+'N.P. '!H26+'P.lut.R '!H28+'S.ork. 2'!R33+'GSLU 2'!H45+'NKC 2'!H69+I.arh.R!I36+Z.sp.2.!H36</f>
        <v>5510</v>
      </c>
      <c r="K51" s="61">
        <f t="shared" si="1"/>
        <v>356896</v>
      </c>
    </row>
    <row r="52" spans="1:14" ht="24.95" customHeight="1">
      <c r="A52" s="16"/>
      <c r="B52" s="68" t="s">
        <v>64</v>
      </c>
      <c r="C52" s="67" t="s">
        <v>34</v>
      </c>
      <c r="D52" s="70">
        <v>0</v>
      </c>
      <c r="E52" s="70">
        <v>0</v>
      </c>
      <c r="F52" s="70">
        <v>0</v>
      </c>
      <c r="G52" s="70">
        <v>0</v>
      </c>
      <c r="H52" s="61">
        <f>'Muzej R'!G47</f>
        <v>0</v>
      </c>
      <c r="I52" s="61" t="e">
        <f>#REF!</f>
        <v>#REF!</v>
      </c>
      <c r="J52" s="61">
        <f>'Muzej R'!H47</f>
        <v>393500</v>
      </c>
      <c r="K52" s="61">
        <f t="shared" si="1"/>
        <v>393500</v>
      </c>
    </row>
    <row r="53" spans="1:14" ht="24.95" customHeight="1">
      <c r="A53" s="254" t="s">
        <v>79</v>
      </c>
      <c r="B53" s="254"/>
      <c r="C53" s="254"/>
      <c r="D53" s="17">
        <f>D52+D51+D47+D46+D45+D44+D43+D41+D40+D39+D35+D31+D27+D23+D19+D15+D14+D13+D12+D11+D10+D9</f>
        <v>508451000</v>
      </c>
      <c r="E53" s="17">
        <f>E9+E10+E11+E12+E13+E14+E15+E19+E23+E27+E31+E35+E45+E46+E47+E51</f>
        <v>52064000</v>
      </c>
      <c r="F53" s="17">
        <f t="shared" ref="F53:I53" si="22">F9+F10+F11+F12+F13+F14+F15+F19+F23+F27+F31+F35+F39+F40+F41+F43+F44+F45+F46+F47+F51+F52</f>
        <v>474161000</v>
      </c>
      <c r="G53" s="17">
        <f t="shared" si="22"/>
        <v>526225000</v>
      </c>
      <c r="H53" s="17" t="e">
        <f t="shared" si="22"/>
        <v>#REF!</v>
      </c>
      <c r="I53" s="17" t="e">
        <f t="shared" si="22"/>
        <v>#REF!</v>
      </c>
      <c r="J53" s="17" t="e">
        <f>J52+J51+J47+J46+J45+J44+J43+J41+J40+J39+J35+J31+J27+J23+J19+J15+J14+J13+J12+J11+J10+J9</f>
        <v>#REF!</v>
      </c>
      <c r="K53" s="17" t="e">
        <f>K9+K10+K11+K12+K13+K14+K15+K19+K23+K27+K31+K35+K39+K40+K41+K43+K44+K45+K46+K47+K51+K52</f>
        <v>#REF!</v>
      </c>
      <c r="M53" s="28"/>
      <c r="N53" s="28"/>
    </row>
    <row r="54" spans="1:14" ht="18" customHeight="1">
      <c r="A54" s="56"/>
      <c r="B54" s="56"/>
      <c r="C54" s="48" t="s">
        <v>95</v>
      </c>
      <c r="D54" s="73">
        <f>D9+D10+D11+D12+D13+D14+D16+D20+D24+D28+D32+D36+D45+D46+D48+D51</f>
        <v>498751000</v>
      </c>
      <c r="E54" s="73">
        <f>E9+E10+E11+E12+E13+E14+E16+E20+E24+E28+E32+E36+E45+E46+E48+E51</f>
        <v>44756000</v>
      </c>
      <c r="F54" s="73">
        <f>F9+F10+F11+F12+F13+F14+F16+F20+F24+F28+F32+F36+F45+F46+F48+F51</f>
        <v>474161000</v>
      </c>
      <c r="G54" s="73">
        <f>G9+G10+G11+G12+G13+G14+G16+G20+G24+G28+G32+G36+G45+G46+G48+G51</f>
        <v>518917000</v>
      </c>
      <c r="H54" s="50" t="e">
        <f>H9+H10+H11+H12+H13+H14+H16+H20+H24+H28+H32+H36+H39+H40+H41+H43+H44+H45+H46+H48+H51+H52</f>
        <v>#REF!</v>
      </c>
      <c r="I54" s="54"/>
      <c r="J54" s="54"/>
      <c r="K54" s="55" t="e">
        <f>H54+J54</f>
        <v>#REF!</v>
      </c>
    </row>
    <row r="55" spans="1:14" ht="18" customHeight="1">
      <c r="A55" s="44"/>
      <c r="B55" s="44"/>
      <c r="C55" s="48" t="s">
        <v>93</v>
      </c>
      <c r="D55" s="73">
        <f t="shared" ref="D55:H56" si="23">D17+D21+D25+D29+D33+D37+D49</f>
        <v>8772000</v>
      </c>
      <c r="E55" s="73">
        <f t="shared" si="23"/>
        <v>6380000</v>
      </c>
      <c r="F55" s="73">
        <f t="shared" si="23"/>
        <v>0</v>
      </c>
      <c r="G55" s="73">
        <f t="shared" si="23"/>
        <v>6380000</v>
      </c>
      <c r="H55" s="50">
        <f t="shared" si="23"/>
        <v>5845793</v>
      </c>
      <c r="I55" s="54"/>
      <c r="J55" s="55">
        <f>J17+J21+J25+J29+J33+J37+J49</f>
        <v>229117</v>
      </c>
      <c r="K55" s="55">
        <f t="shared" ref="K55:K58" si="24">H55+J55</f>
        <v>6074910</v>
      </c>
    </row>
    <row r="56" spans="1:14" ht="18" customHeight="1">
      <c r="A56" s="44"/>
      <c r="B56" s="44"/>
      <c r="C56" s="48" t="s">
        <v>122</v>
      </c>
      <c r="D56" s="73">
        <f t="shared" si="23"/>
        <v>928000</v>
      </c>
      <c r="E56" s="73">
        <f t="shared" si="23"/>
        <v>928000</v>
      </c>
      <c r="F56" s="73">
        <f t="shared" si="23"/>
        <v>0</v>
      </c>
      <c r="G56" s="73">
        <f t="shared" si="23"/>
        <v>928000</v>
      </c>
      <c r="H56" s="50">
        <f t="shared" si="23"/>
        <v>8027593</v>
      </c>
      <c r="I56" s="54"/>
      <c r="J56" s="54"/>
      <c r="K56" s="55">
        <f t="shared" si="24"/>
        <v>8027593</v>
      </c>
    </row>
    <row r="57" spans="1:14" ht="18" customHeight="1">
      <c r="A57" s="44"/>
      <c r="B57" s="44"/>
      <c r="C57" s="48" t="s">
        <v>94</v>
      </c>
      <c r="D57" s="73"/>
      <c r="E57" s="73"/>
      <c r="F57" s="73"/>
      <c r="G57" s="72"/>
      <c r="H57" s="50">
        <v>0</v>
      </c>
      <c r="I57" s="54"/>
      <c r="J57" s="55" t="e">
        <f>J9+J10+J11+J12+J13+J14+J16+J20+J24+J28+J32+J36+J39+J40+J41+J43+J44+J45+J46+J48+J51+J52</f>
        <v>#REF!</v>
      </c>
      <c r="K57" s="55" t="e">
        <f t="shared" si="24"/>
        <v>#REF!</v>
      </c>
    </row>
    <row r="58" spans="1:14" ht="18" customHeight="1">
      <c r="A58" s="44"/>
      <c r="B58" s="44"/>
      <c r="C58" s="48" t="s">
        <v>36</v>
      </c>
      <c r="D58" s="73"/>
      <c r="E58" s="73"/>
      <c r="F58" s="73"/>
      <c r="G58" s="72"/>
      <c r="H58" s="49" t="e">
        <f>H54+H55+H56+H57</f>
        <v>#REF!</v>
      </c>
      <c r="I58" s="49">
        <f t="shared" ref="I58:J58" si="25">I54+I55+I56+I57</f>
        <v>0</v>
      </c>
      <c r="J58" s="49" t="e">
        <f t="shared" si="25"/>
        <v>#REF!</v>
      </c>
      <c r="K58" s="49" t="e">
        <f t="shared" si="24"/>
        <v>#REF!</v>
      </c>
    </row>
    <row r="59" spans="1:14" ht="30" customHeight="1">
      <c r="A59" s="243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M59" s="28"/>
    </row>
    <row r="60" spans="1:14" ht="15.75">
      <c r="A60" s="29"/>
      <c r="H60" s="28"/>
    </row>
    <row r="61" spans="1:14" ht="15.75">
      <c r="A61" s="29"/>
    </row>
    <row r="62" spans="1:14" ht="15.75">
      <c r="A62" s="29"/>
    </row>
    <row r="63" spans="1:14" ht="15.75">
      <c r="A63" s="29"/>
    </row>
    <row r="64" spans="1:14" ht="15.75">
      <c r="A64" s="29"/>
    </row>
    <row r="65" spans="1:1" ht="15.75">
      <c r="A65" s="29"/>
    </row>
    <row r="66" spans="1:1" ht="15.75">
      <c r="A66" s="29"/>
    </row>
    <row r="67" spans="1:1" ht="15.75">
      <c r="A67" s="29"/>
    </row>
    <row r="68" spans="1:1" ht="15.75">
      <c r="A68" s="29"/>
    </row>
    <row r="69" spans="1:1" ht="15.75">
      <c r="A69" s="29"/>
    </row>
    <row r="70" spans="1:1" ht="15.75">
      <c r="A70" s="29"/>
    </row>
    <row r="71" spans="1:1" ht="15.75">
      <c r="A71" s="29"/>
    </row>
    <row r="256" ht="15.75" customHeight="1"/>
    <row r="267" ht="15.75" customHeight="1"/>
    <row r="284" ht="15.75" customHeight="1"/>
    <row r="294" ht="19.5" customHeight="1"/>
  </sheetData>
  <mergeCells count="14">
    <mergeCell ref="A1:K2"/>
    <mergeCell ref="A3:K3"/>
    <mergeCell ref="A4:K4"/>
    <mergeCell ref="A5:K5"/>
    <mergeCell ref="A53:C53"/>
    <mergeCell ref="A59:K59"/>
    <mergeCell ref="H6:K6"/>
    <mergeCell ref="A6:A7"/>
    <mergeCell ref="B6:B7"/>
    <mergeCell ref="C6:C7"/>
    <mergeCell ref="D6:D7"/>
    <mergeCell ref="E6:E7"/>
    <mergeCell ref="F6:F7"/>
    <mergeCell ref="G6:G7"/>
  </mergeCells>
  <pageMargins left="0.23622047244094491" right="0.23622047244094491" top="0.27559055118110237" bottom="0.35433070866141736" header="0.31496062992125984" footer="0.19685039370078741"/>
  <pageSetup paperSize="9" scale="65" fitToWidth="2" fitToHeight="2" orientation="landscape" r:id="rId1"/>
  <headerFooter alignWithMargins="0"/>
  <rowBreaks count="1" manualBreakCount="1">
    <brk id="34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R113"/>
  <sheetViews>
    <sheetView tabSelected="1" topLeftCell="B1" zoomScale="75" zoomScaleNormal="75" workbookViewId="0">
      <selection activeCell="K6" sqref="K6"/>
    </sheetView>
  </sheetViews>
  <sheetFormatPr defaultRowHeight="12.75"/>
  <cols>
    <col min="1" max="1" width="10.140625" hidden="1" customWidth="1"/>
    <col min="2" max="2" width="8" customWidth="1"/>
    <col min="3" max="3" width="35" customWidth="1"/>
    <col min="4" max="4" width="15.42578125" customWidth="1"/>
    <col min="5" max="5" width="15.7109375" customWidth="1"/>
    <col min="6" max="6" width="17.28515625" customWidth="1"/>
    <col min="7" max="7" width="17.42578125" customWidth="1"/>
    <col min="8" max="8" width="16.140625" customWidth="1"/>
    <col min="9" max="9" width="17.28515625" customWidth="1"/>
    <col min="10" max="10" width="17.7109375" customWidth="1"/>
    <col min="11" max="11" width="14.7109375" bestFit="1" customWidth="1"/>
    <col min="12" max="12" width="15.42578125" bestFit="1" customWidth="1"/>
    <col min="13" max="13" width="12.140625" customWidth="1"/>
  </cols>
  <sheetData>
    <row r="1" spans="1:13" ht="35.1" customHeight="1">
      <c r="A1" s="295" t="s">
        <v>372</v>
      </c>
      <c r="B1" s="295"/>
      <c r="C1" s="295"/>
      <c r="D1" s="295"/>
      <c r="E1" s="295"/>
      <c r="F1" s="295"/>
      <c r="G1" s="295"/>
      <c r="H1" s="295"/>
      <c r="I1" s="295"/>
    </row>
    <row r="2" spans="1:13" ht="20.100000000000001" customHeight="1">
      <c r="A2" s="307" t="s">
        <v>256</v>
      </c>
      <c r="B2" s="307"/>
      <c r="C2" s="307"/>
      <c r="D2" s="307"/>
      <c r="E2" s="307"/>
      <c r="F2" s="307"/>
      <c r="G2" s="307"/>
      <c r="H2" s="307"/>
      <c r="I2" s="307"/>
    </row>
    <row r="3" spans="1:13" ht="18" customHeight="1">
      <c r="A3" s="312"/>
      <c r="B3" s="312"/>
      <c r="C3" s="312"/>
      <c r="D3" s="312"/>
      <c r="E3" s="312"/>
      <c r="F3" s="312"/>
      <c r="G3" s="312"/>
      <c r="H3" s="312"/>
      <c r="I3" s="312"/>
    </row>
    <row r="4" spans="1:13" ht="54.95" customHeight="1">
      <c r="A4" s="26" t="s">
        <v>63</v>
      </c>
      <c r="B4" s="26" t="s">
        <v>56</v>
      </c>
      <c r="C4" s="27" t="s">
        <v>1</v>
      </c>
      <c r="D4" s="47" t="s">
        <v>375</v>
      </c>
      <c r="E4" s="47" t="s">
        <v>376</v>
      </c>
      <c r="F4" s="46" t="s">
        <v>101</v>
      </c>
      <c r="G4" s="203" t="s">
        <v>373</v>
      </c>
      <c r="H4" s="47" t="s">
        <v>374</v>
      </c>
      <c r="I4" s="204" t="s">
        <v>378</v>
      </c>
      <c r="J4" s="324"/>
    </row>
    <row r="5" spans="1:13" ht="15" customHeight="1">
      <c r="A5" s="26" t="s">
        <v>57</v>
      </c>
      <c r="B5" s="26" t="s">
        <v>58</v>
      </c>
      <c r="C5" s="26" t="s">
        <v>59</v>
      </c>
      <c r="D5" s="26" t="s">
        <v>60</v>
      </c>
      <c r="E5" s="26" t="s">
        <v>61</v>
      </c>
      <c r="F5" s="26" t="s">
        <v>99</v>
      </c>
      <c r="G5" s="26" t="s">
        <v>270</v>
      </c>
      <c r="H5" s="26" t="s">
        <v>106</v>
      </c>
      <c r="I5" s="26" t="s">
        <v>120</v>
      </c>
      <c r="J5" s="324"/>
    </row>
    <row r="6" spans="1:13" ht="24.95" customHeight="1">
      <c r="A6" s="37" t="s">
        <v>188</v>
      </c>
      <c r="B6" s="59" t="s">
        <v>37</v>
      </c>
      <c r="C6" s="22" t="s">
        <v>35</v>
      </c>
      <c r="D6" s="39">
        <v>25573000</v>
      </c>
      <c r="E6" s="64">
        <v>926000</v>
      </c>
      <c r="F6" s="64">
        <f>E6+D6</f>
        <v>26499000</v>
      </c>
      <c r="G6" s="39">
        <v>25560041</v>
      </c>
      <c r="H6" s="12">
        <v>0</v>
      </c>
      <c r="I6" s="64">
        <f>H6+G6</f>
        <v>25560041</v>
      </c>
      <c r="J6" s="25"/>
      <c r="L6" s="65"/>
    </row>
    <row r="7" spans="1:13" ht="24.95" customHeight="1">
      <c r="A7" s="37"/>
      <c r="B7" s="59" t="s">
        <v>281</v>
      </c>
      <c r="C7" s="22" t="s">
        <v>35</v>
      </c>
      <c r="D7" s="12">
        <v>25573000</v>
      </c>
      <c r="E7" s="12">
        <v>926000</v>
      </c>
      <c r="F7" s="12">
        <v>26499000</v>
      </c>
      <c r="G7" s="12">
        <v>25560041</v>
      </c>
      <c r="H7" s="12">
        <v>0</v>
      </c>
      <c r="I7" s="12">
        <v>25560041</v>
      </c>
      <c r="J7" s="35"/>
      <c r="L7" s="35"/>
    </row>
    <row r="8" spans="1:13" ht="24.95" customHeight="1">
      <c r="A8" s="37" t="s">
        <v>155</v>
      </c>
      <c r="B8" s="59" t="s">
        <v>38</v>
      </c>
      <c r="C8" s="22" t="s">
        <v>2</v>
      </c>
      <c r="D8" s="39">
        <v>4577000</v>
      </c>
      <c r="E8" s="64">
        <v>167000</v>
      </c>
      <c r="F8" s="64">
        <f t="shared" ref="F8:F69" si="0">E8+D8</f>
        <v>4744000</v>
      </c>
      <c r="G8" s="39">
        <v>4574186</v>
      </c>
      <c r="H8" s="12">
        <v>0</v>
      </c>
      <c r="I8" s="64">
        <f t="shared" ref="I8:I69" si="1">H8+G8</f>
        <v>4574186</v>
      </c>
      <c r="L8" s="35"/>
    </row>
    <row r="9" spans="1:13" ht="24.95" customHeight="1">
      <c r="A9" s="37"/>
      <c r="B9" s="59" t="s">
        <v>282</v>
      </c>
      <c r="C9" s="22" t="s">
        <v>283</v>
      </c>
      <c r="D9" s="12">
        <v>2813000</v>
      </c>
      <c r="E9" s="12">
        <v>102000</v>
      </c>
      <c r="F9" s="12">
        <v>2915000</v>
      </c>
      <c r="G9" s="12">
        <v>3066562</v>
      </c>
      <c r="H9" s="12">
        <v>0</v>
      </c>
      <c r="I9" s="12">
        <v>3066562</v>
      </c>
      <c r="L9" s="35"/>
    </row>
    <row r="10" spans="1:13" ht="24.95" customHeight="1">
      <c r="A10" s="37"/>
      <c r="B10" s="59" t="s">
        <v>284</v>
      </c>
      <c r="C10" s="22" t="s">
        <v>285</v>
      </c>
      <c r="D10" s="12">
        <v>1573000</v>
      </c>
      <c r="E10" s="12">
        <v>58000</v>
      </c>
      <c r="F10" s="12">
        <v>1631000</v>
      </c>
      <c r="G10" s="12">
        <v>1316066</v>
      </c>
      <c r="H10" s="12">
        <v>0</v>
      </c>
      <c r="I10" s="12">
        <v>1316066</v>
      </c>
      <c r="L10" s="35"/>
    </row>
    <row r="11" spans="1:13" ht="24.95" customHeight="1">
      <c r="A11" s="37"/>
      <c r="B11" s="59" t="s">
        <v>286</v>
      </c>
      <c r="C11" s="22" t="s">
        <v>287</v>
      </c>
      <c r="D11" s="12">
        <v>191000</v>
      </c>
      <c r="E11" s="12">
        <v>7000</v>
      </c>
      <c r="F11" s="12">
        <v>198000</v>
      </c>
      <c r="G11" s="12">
        <v>191558</v>
      </c>
      <c r="H11" s="12">
        <v>0</v>
      </c>
      <c r="I11" s="12">
        <v>191558</v>
      </c>
      <c r="L11" s="35"/>
    </row>
    <row r="12" spans="1:13" s="6" customFormat="1" ht="24.95" customHeight="1">
      <c r="A12" s="37" t="s">
        <v>150</v>
      </c>
      <c r="B12" s="59" t="s">
        <v>39</v>
      </c>
      <c r="C12" s="22" t="s">
        <v>23</v>
      </c>
      <c r="D12" s="64">
        <v>2000000</v>
      </c>
      <c r="E12" s="64">
        <v>40000</v>
      </c>
      <c r="F12" s="64">
        <f t="shared" si="0"/>
        <v>2040000</v>
      </c>
      <c r="G12" s="64">
        <v>1005840</v>
      </c>
      <c r="H12" s="64">
        <v>65980</v>
      </c>
      <c r="I12" s="64">
        <f t="shared" si="1"/>
        <v>1071820</v>
      </c>
      <c r="J12" s="79"/>
      <c r="L12" s="79"/>
      <c r="M12" s="79"/>
    </row>
    <row r="13" spans="1:13" s="6" customFormat="1" ht="24.95" customHeight="1">
      <c r="A13" s="37"/>
      <c r="B13" s="59" t="s">
        <v>288</v>
      </c>
      <c r="C13" s="22" t="s">
        <v>23</v>
      </c>
      <c r="D13" s="12">
        <v>2000000</v>
      </c>
      <c r="E13" s="12">
        <v>40000</v>
      </c>
      <c r="F13" s="12">
        <v>2040000</v>
      </c>
      <c r="G13" s="12">
        <v>1005840</v>
      </c>
      <c r="H13" s="12">
        <v>65980</v>
      </c>
      <c r="I13" s="12">
        <v>1071820</v>
      </c>
      <c r="J13" s="79"/>
      <c r="L13" s="79"/>
      <c r="M13" s="79"/>
    </row>
    <row r="14" spans="1:13" s="6" customFormat="1" ht="24.95" customHeight="1">
      <c r="A14" s="37" t="s">
        <v>189</v>
      </c>
      <c r="B14" s="59" t="s">
        <v>40</v>
      </c>
      <c r="C14" s="22" t="s">
        <v>11</v>
      </c>
      <c r="D14" s="64">
        <v>1722000</v>
      </c>
      <c r="E14" s="64">
        <v>50000</v>
      </c>
      <c r="F14" s="64">
        <f t="shared" si="0"/>
        <v>1772000</v>
      </c>
      <c r="G14" s="64">
        <v>527253</v>
      </c>
      <c r="H14" s="64">
        <v>347025</v>
      </c>
      <c r="I14" s="64">
        <f t="shared" si="1"/>
        <v>874278</v>
      </c>
    </row>
    <row r="15" spans="1:13" s="6" customFormat="1" ht="24.95" customHeight="1">
      <c r="A15" s="37"/>
      <c r="B15" s="59" t="s">
        <v>306</v>
      </c>
      <c r="C15" s="22" t="s">
        <v>307</v>
      </c>
      <c r="D15" s="12">
        <v>1722000</v>
      </c>
      <c r="E15" s="12">
        <v>50000</v>
      </c>
      <c r="F15" s="12">
        <v>1772000</v>
      </c>
      <c r="G15" s="12">
        <v>527253</v>
      </c>
      <c r="H15" s="12">
        <v>347025</v>
      </c>
      <c r="I15" s="12">
        <v>874278</v>
      </c>
    </row>
    <row r="16" spans="1:13" s="6" customFormat="1" ht="24.95" customHeight="1">
      <c r="A16" s="37" t="s">
        <v>151</v>
      </c>
      <c r="B16" s="59" t="s">
        <v>41</v>
      </c>
      <c r="C16" s="22" t="s">
        <v>33</v>
      </c>
      <c r="D16" s="64">
        <v>0</v>
      </c>
      <c r="E16" s="64">
        <v>0</v>
      </c>
      <c r="F16" s="64">
        <f t="shared" si="0"/>
        <v>0</v>
      </c>
      <c r="G16" s="64">
        <v>0</v>
      </c>
      <c r="H16" s="64">
        <v>0</v>
      </c>
      <c r="I16" s="64">
        <f t="shared" si="1"/>
        <v>0</v>
      </c>
    </row>
    <row r="17" spans="1:13" s="6" customFormat="1" ht="24.95" customHeight="1">
      <c r="A17" s="37"/>
      <c r="B17" s="59" t="s">
        <v>289</v>
      </c>
      <c r="C17" s="22" t="s">
        <v>290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1:13" s="6" customFormat="1" ht="24.95" customHeight="1">
      <c r="A18" s="37" t="s">
        <v>230</v>
      </c>
      <c r="B18" s="59" t="s">
        <v>42</v>
      </c>
      <c r="C18" s="240" t="s">
        <v>292</v>
      </c>
      <c r="D18" s="237">
        <v>2000000</v>
      </c>
      <c r="E18" s="39">
        <v>300000</v>
      </c>
      <c r="F18" s="39">
        <f t="shared" si="0"/>
        <v>2300000</v>
      </c>
      <c r="G18" s="39">
        <v>1935236</v>
      </c>
      <c r="H18" s="39">
        <v>0</v>
      </c>
      <c r="I18" s="39">
        <f t="shared" si="1"/>
        <v>1935236</v>
      </c>
      <c r="K18" s="78"/>
    </row>
    <row r="19" spans="1:13" s="6" customFormat="1" ht="24.95" customHeight="1">
      <c r="A19" s="37"/>
      <c r="B19" s="59" t="s">
        <v>291</v>
      </c>
      <c r="C19" s="240" t="s">
        <v>293</v>
      </c>
      <c r="D19" s="238">
        <v>2000000</v>
      </c>
      <c r="E19" s="12">
        <v>300000</v>
      </c>
      <c r="F19" s="12">
        <v>2300000</v>
      </c>
      <c r="G19" s="33">
        <v>1935236</v>
      </c>
      <c r="H19" s="12">
        <v>0</v>
      </c>
      <c r="I19" s="12">
        <v>1935236</v>
      </c>
      <c r="K19" s="78"/>
    </row>
    <row r="20" spans="1:13" s="6" customFormat="1" ht="24.95" customHeight="1">
      <c r="A20" s="37" t="s">
        <v>231</v>
      </c>
      <c r="B20" s="37" t="s">
        <v>43</v>
      </c>
      <c r="C20" s="240" t="s">
        <v>3</v>
      </c>
      <c r="D20" s="39">
        <v>7992000</v>
      </c>
      <c r="E20" s="39">
        <v>1500000</v>
      </c>
      <c r="F20" s="39">
        <v>9492000</v>
      </c>
      <c r="G20" s="39">
        <f>SUM(G21:G26)</f>
        <v>5523192</v>
      </c>
      <c r="H20" s="39">
        <f>SUM(H21:H26)</f>
        <v>1853526</v>
      </c>
      <c r="I20" s="39">
        <f>SUM(I21:I26)</f>
        <v>7376718</v>
      </c>
    </row>
    <row r="21" spans="1:13" s="6" customFormat="1" ht="24.95" customHeight="1">
      <c r="A21" s="10"/>
      <c r="B21" s="10" t="s">
        <v>294</v>
      </c>
      <c r="C21" s="22" t="s">
        <v>295</v>
      </c>
      <c r="D21" s="146">
        <v>300000</v>
      </c>
      <c r="E21" s="12">
        <v>100000</v>
      </c>
      <c r="F21" s="12">
        <f>D21+E21</f>
        <v>400000</v>
      </c>
      <c r="G21" s="146">
        <v>168360</v>
      </c>
      <c r="H21" s="12">
        <v>49606</v>
      </c>
      <c r="I21" s="12">
        <f>G21+H21</f>
        <v>217966</v>
      </c>
      <c r="K21" s="140"/>
      <c r="M21" s="142"/>
    </row>
    <row r="22" spans="1:13" s="6" customFormat="1" ht="24.95" customHeight="1">
      <c r="A22" s="10"/>
      <c r="B22" s="10" t="s">
        <v>296</v>
      </c>
      <c r="C22" s="22" t="s">
        <v>297</v>
      </c>
      <c r="D22" s="12">
        <v>4000000</v>
      </c>
      <c r="E22" s="12">
        <v>10000</v>
      </c>
      <c r="F22" s="12">
        <f t="shared" ref="F22:F23" si="2">D22+E22</f>
        <v>4010000</v>
      </c>
      <c r="G22" s="12">
        <v>2752252</v>
      </c>
      <c r="H22" s="12"/>
      <c r="I22" s="12">
        <f t="shared" ref="I22:I23" si="3">G22+H22</f>
        <v>2752252</v>
      </c>
      <c r="M22" s="143"/>
    </row>
    <row r="23" spans="1:13" s="6" customFormat="1" ht="24.95" customHeight="1">
      <c r="A23" s="10"/>
      <c r="B23" s="10" t="s">
        <v>298</v>
      </c>
      <c r="C23" s="22" t="s">
        <v>299</v>
      </c>
      <c r="D23" s="12">
        <v>2842000</v>
      </c>
      <c r="E23" s="12">
        <v>20000</v>
      </c>
      <c r="F23" s="12">
        <f t="shared" si="2"/>
        <v>2862000</v>
      </c>
      <c r="G23" s="12">
        <v>1944022</v>
      </c>
      <c r="H23" s="12">
        <v>31336</v>
      </c>
      <c r="I23" s="12">
        <f t="shared" si="3"/>
        <v>1975358</v>
      </c>
      <c r="M23" s="143"/>
    </row>
    <row r="24" spans="1:13" s="6" customFormat="1" ht="24.95" customHeight="1">
      <c r="A24" s="10"/>
      <c r="B24" s="10" t="s">
        <v>300</v>
      </c>
      <c r="C24" s="22" t="s">
        <v>301</v>
      </c>
      <c r="D24" s="12">
        <v>450000</v>
      </c>
      <c r="E24" s="12">
        <v>660000</v>
      </c>
      <c r="F24" s="12">
        <v>1110000</v>
      </c>
      <c r="G24" s="12">
        <v>422648</v>
      </c>
      <c r="H24" s="12">
        <v>1011064</v>
      </c>
      <c r="I24" s="12">
        <v>1433712</v>
      </c>
      <c r="M24" s="143"/>
    </row>
    <row r="25" spans="1:13" s="6" customFormat="1" ht="24.95" customHeight="1">
      <c r="A25" s="10"/>
      <c r="B25" s="10" t="s">
        <v>302</v>
      </c>
      <c r="C25" s="22" t="s">
        <v>303</v>
      </c>
      <c r="D25" s="12">
        <v>200000</v>
      </c>
      <c r="E25" s="12">
        <v>10000</v>
      </c>
      <c r="F25" s="12">
        <v>210000</v>
      </c>
      <c r="G25" s="12">
        <v>89910</v>
      </c>
      <c r="H25" s="12">
        <v>40000</v>
      </c>
      <c r="I25" s="12">
        <v>129910</v>
      </c>
      <c r="M25" s="143"/>
    </row>
    <row r="26" spans="1:13" s="6" customFormat="1" ht="24.95" customHeight="1">
      <c r="A26" s="10"/>
      <c r="B26" s="10" t="s">
        <v>304</v>
      </c>
      <c r="C26" s="22" t="s">
        <v>305</v>
      </c>
      <c r="D26" s="12">
        <v>200000</v>
      </c>
      <c r="E26" s="12">
        <v>700000</v>
      </c>
      <c r="F26" s="12">
        <v>900000</v>
      </c>
      <c r="G26" s="12">
        <v>146000</v>
      </c>
      <c r="H26" s="12">
        <v>721520</v>
      </c>
      <c r="I26" s="12">
        <v>867520</v>
      </c>
      <c r="M26" s="143"/>
    </row>
    <row r="27" spans="1:13" s="6" customFormat="1" ht="24.95" customHeight="1">
      <c r="A27" s="59" t="s">
        <v>197</v>
      </c>
      <c r="B27" s="59" t="s">
        <v>44</v>
      </c>
      <c r="C27" s="60" t="s">
        <v>4</v>
      </c>
      <c r="D27" s="61">
        <v>30000</v>
      </c>
      <c r="E27" s="61">
        <v>50000</v>
      </c>
      <c r="F27" s="61">
        <f t="shared" si="0"/>
        <v>80000</v>
      </c>
      <c r="G27" s="61">
        <v>25398</v>
      </c>
      <c r="H27" s="61">
        <v>204667</v>
      </c>
      <c r="I27" s="61">
        <f t="shared" si="1"/>
        <v>230065</v>
      </c>
      <c r="M27" s="143"/>
    </row>
    <row r="28" spans="1:13" s="6" customFormat="1" ht="24.95" customHeight="1">
      <c r="A28" s="59"/>
      <c r="B28" s="59" t="s">
        <v>308</v>
      </c>
      <c r="C28" s="242" t="s">
        <v>309</v>
      </c>
      <c r="D28" s="12">
        <v>30000</v>
      </c>
      <c r="E28" s="12">
        <v>50000</v>
      </c>
      <c r="F28" s="12">
        <v>80000</v>
      </c>
      <c r="G28" s="12">
        <v>25398</v>
      </c>
      <c r="H28" s="12">
        <v>204667</v>
      </c>
      <c r="I28" s="12">
        <v>230065</v>
      </c>
      <c r="M28" s="143"/>
    </row>
    <row r="29" spans="1:13" s="6" customFormat="1" ht="24.95" customHeight="1">
      <c r="A29" s="37" t="s">
        <v>232</v>
      </c>
      <c r="B29" s="37" t="s">
        <v>45</v>
      </c>
      <c r="C29" s="38" t="s">
        <v>5</v>
      </c>
      <c r="D29" s="39">
        <v>9570000</v>
      </c>
      <c r="E29" s="39">
        <v>1230000</v>
      </c>
      <c r="F29" s="39">
        <f t="shared" si="0"/>
        <v>10800000</v>
      </c>
      <c r="G29" s="39">
        <f>SUM(G30:G40)</f>
        <v>7910953</v>
      </c>
      <c r="H29" s="39">
        <f>SUM(H30:H40)</f>
        <v>2151853</v>
      </c>
      <c r="I29" s="39">
        <f>SUM(I30:I40)</f>
        <v>10062806</v>
      </c>
      <c r="J29" s="25"/>
      <c r="M29" s="143"/>
    </row>
    <row r="30" spans="1:13" s="6" customFormat="1" ht="24.95" customHeight="1">
      <c r="A30" s="10"/>
      <c r="B30" s="10" t="s">
        <v>310</v>
      </c>
      <c r="C30" s="22" t="s">
        <v>311</v>
      </c>
      <c r="D30" s="12">
        <v>200000</v>
      </c>
      <c r="E30" s="12">
        <v>10000</v>
      </c>
      <c r="F30" s="12">
        <v>210000</v>
      </c>
      <c r="G30" s="12">
        <v>67810</v>
      </c>
      <c r="H30" s="12">
        <v>10088</v>
      </c>
      <c r="I30" s="12">
        <v>77898</v>
      </c>
      <c r="J30" s="122"/>
      <c r="K30" s="141"/>
      <c r="L30" s="35"/>
      <c r="M30" s="142"/>
    </row>
    <row r="31" spans="1:13" s="6" customFormat="1" ht="24.95" customHeight="1">
      <c r="A31" s="10"/>
      <c r="B31" s="10" t="s">
        <v>312</v>
      </c>
      <c r="C31" s="22" t="s">
        <v>313</v>
      </c>
      <c r="D31" s="12">
        <v>120000</v>
      </c>
      <c r="E31" s="12">
        <v>20000</v>
      </c>
      <c r="F31" s="12">
        <v>140000</v>
      </c>
      <c r="G31" s="12">
        <v>106800</v>
      </c>
      <c r="H31" s="12">
        <v>15504</v>
      </c>
      <c r="I31" s="12">
        <v>122304</v>
      </c>
      <c r="J31" s="122"/>
      <c r="K31" s="141"/>
      <c r="L31" s="35"/>
      <c r="M31" s="142"/>
    </row>
    <row r="32" spans="1:13" s="6" customFormat="1" ht="24.95" customHeight="1">
      <c r="A32" s="10"/>
      <c r="B32" s="10" t="s">
        <v>314</v>
      </c>
      <c r="C32" s="22" t="s">
        <v>315</v>
      </c>
      <c r="D32" s="12">
        <v>3200000</v>
      </c>
      <c r="E32" s="12">
        <v>100000</v>
      </c>
      <c r="F32" s="12">
        <f t="shared" ref="F32:F40" si="4">D32+E32</f>
        <v>3300000</v>
      </c>
      <c r="G32" s="12">
        <v>2840730</v>
      </c>
      <c r="H32" s="12">
        <v>229117</v>
      </c>
      <c r="I32" s="12">
        <f t="shared" ref="I32:I40" si="5">G32+H32</f>
        <v>3069847</v>
      </c>
      <c r="J32" s="25"/>
      <c r="K32" s="125"/>
      <c r="M32" s="143"/>
    </row>
    <row r="33" spans="1:13" s="6" customFormat="1" ht="24.95" customHeight="1">
      <c r="A33" s="10"/>
      <c r="B33" s="10"/>
      <c r="C33" s="22" t="s">
        <v>316</v>
      </c>
      <c r="D33" s="12">
        <v>150000</v>
      </c>
      <c r="E33" s="12"/>
      <c r="F33" s="12">
        <v>150000</v>
      </c>
      <c r="G33" s="12">
        <v>150000</v>
      </c>
      <c r="H33" s="12"/>
      <c r="I33" s="12">
        <v>150000</v>
      </c>
      <c r="J33" s="25"/>
      <c r="K33" s="125"/>
      <c r="M33" s="143"/>
    </row>
    <row r="34" spans="1:13" s="6" customFormat="1" ht="24.95" customHeight="1">
      <c r="A34" s="10"/>
      <c r="B34" s="10" t="s">
        <v>318</v>
      </c>
      <c r="C34" s="22" t="s">
        <v>317</v>
      </c>
      <c r="D34" s="12">
        <v>380000</v>
      </c>
      <c r="E34" s="12">
        <v>0</v>
      </c>
      <c r="F34" s="12">
        <v>380000</v>
      </c>
      <c r="G34" s="12">
        <v>332617</v>
      </c>
      <c r="H34" s="12"/>
      <c r="I34" s="12">
        <v>332617</v>
      </c>
      <c r="J34" s="25"/>
      <c r="K34" s="125"/>
      <c r="M34" s="143"/>
    </row>
    <row r="35" spans="1:13" s="6" customFormat="1" ht="24.95" customHeight="1">
      <c r="A35" s="10"/>
      <c r="B35" s="10" t="s">
        <v>319</v>
      </c>
      <c r="C35" s="22" t="s">
        <v>320</v>
      </c>
      <c r="D35" s="12">
        <v>600000</v>
      </c>
      <c r="E35" s="12">
        <v>100000</v>
      </c>
      <c r="F35" s="12">
        <v>700000</v>
      </c>
      <c r="G35" s="12">
        <v>344855</v>
      </c>
      <c r="H35" s="12">
        <v>564551</v>
      </c>
      <c r="I35" s="12">
        <v>909406</v>
      </c>
      <c r="J35" s="25"/>
      <c r="K35" s="125"/>
      <c r="M35" s="143"/>
    </row>
    <row r="36" spans="1:13" s="6" customFormat="1" ht="24.95" customHeight="1">
      <c r="A36" s="10"/>
      <c r="B36" s="10"/>
      <c r="C36" s="22" t="s">
        <v>321</v>
      </c>
      <c r="D36" s="12">
        <v>130000</v>
      </c>
      <c r="E36" s="12"/>
      <c r="F36" s="12">
        <v>130000</v>
      </c>
      <c r="G36" s="12">
        <v>130000</v>
      </c>
      <c r="H36" s="12"/>
      <c r="I36" s="12">
        <v>130000</v>
      </c>
      <c r="J36" s="25"/>
      <c r="K36" s="125"/>
      <c r="M36" s="143"/>
    </row>
    <row r="37" spans="1:13" s="6" customFormat="1" ht="24.95" customHeight="1">
      <c r="A37" s="10"/>
      <c r="B37" s="10" t="s">
        <v>322</v>
      </c>
      <c r="C37" s="22" t="s">
        <v>323</v>
      </c>
      <c r="D37" s="12">
        <v>200000</v>
      </c>
      <c r="E37" s="12">
        <v>300000</v>
      </c>
      <c r="F37" s="12">
        <v>500000</v>
      </c>
      <c r="G37" s="12">
        <v>53292</v>
      </c>
      <c r="H37" s="12">
        <v>514084</v>
      </c>
      <c r="I37" s="12">
        <v>567376</v>
      </c>
      <c r="J37" s="25"/>
      <c r="K37" s="125"/>
      <c r="M37" s="143"/>
    </row>
    <row r="38" spans="1:13" s="6" customFormat="1" ht="24.95" customHeight="1">
      <c r="A38" s="10"/>
      <c r="B38" s="10" t="s">
        <v>324</v>
      </c>
      <c r="C38" s="22" t="s">
        <v>325</v>
      </c>
      <c r="D38" s="12">
        <v>3300000</v>
      </c>
      <c r="E38" s="12">
        <v>700000</v>
      </c>
      <c r="F38" s="12">
        <v>4000000</v>
      </c>
      <c r="G38" s="12">
        <v>2944849</v>
      </c>
      <c r="H38" s="12">
        <v>818509</v>
      </c>
      <c r="I38" s="12">
        <v>3763358</v>
      </c>
      <c r="J38" s="25"/>
      <c r="K38" s="125"/>
      <c r="M38" s="143"/>
    </row>
    <row r="39" spans="1:13" s="6" customFormat="1" ht="24.95" customHeight="1">
      <c r="A39" s="10"/>
      <c r="B39" s="10"/>
      <c r="C39" s="22" t="s">
        <v>326</v>
      </c>
      <c r="D39" s="12">
        <v>520000</v>
      </c>
      <c r="E39" s="12"/>
      <c r="F39" s="12">
        <v>520000</v>
      </c>
      <c r="G39" s="12">
        <v>520000</v>
      </c>
      <c r="H39" s="12"/>
      <c r="I39" s="12">
        <v>520000</v>
      </c>
      <c r="J39" s="25"/>
      <c r="K39" s="125"/>
      <c r="M39" s="143"/>
    </row>
    <row r="40" spans="1:13" s="6" customFormat="1" ht="24.95" customHeight="1">
      <c r="A40" s="10"/>
      <c r="B40" s="10"/>
      <c r="C40" s="22" t="s">
        <v>81</v>
      </c>
      <c r="D40" s="12">
        <v>770000</v>
      </c>
      <c r="E40" s="12"/>
      <c r="F40" s="12">
        <f t="shared" si="4"/>
        <v>770000</v>
      </c>
      <c r="G40" s="12">
        <v>420000</v>
      </c>
      <c r="H40" s="12"/>
      <c r="I40" s="12">
        <f t="shared" si="5"/>
        <v>420000</v>
      </c>
      <c r="J40" s="25"/>
      <c r="K40" s="125"/>
      <c r="M40" s="143"/>
    </row>
    <row r="41" spans="1:13" s="6" customFormat="1" ht="24.95" customHeight="1">
      <c r="A41" s="37" t="s">
        <v>233</v>
      </c>
      <c r="B41" s="37" t="s">
        <v>46</v>
      </c>
      <c r="C41" s="38" t="s">
        <v>6</v>
      </c>
      <c r="D41" s="39">
        <f>D42+D43+D44</f>
        <v>8100000</v>
      </c>
      <c r="E41" s="39">
        <f t="shared" ref="E41:F41" si="6">E42+E43+E44</f>
        <v>400000</v>
      </c>
      <c r="F41" s="39">
        <f t="shared" si="6"/>
        <v>8500000</v>
      </c>
      <c r="G41" s="39">
        <v>5753022</v>
      </c>
      <c r="H41" s="39">
        <f t="shared" ref="H41:I41" si="7">H42+H43+H44</f>
        <v>0</v>
      </c>
      <c r="I41" s="39">
        <f t="shared" si="7"/>
        <v>5753022</v>
      </c>
      <c r="J41" s="25"/>
      <c r="K41" s="125"/>
      <c r="M41" s="143"/>
    </row>
    <row r="42" spans="1:13" s="6" customFormat="1" ht="24.95" customHeight="1">
      <c r="A42" s="10"/>
      <c r="B42" s="10" t="s">
        <v>327</v>
      </c>
      <c r="C42" s="22" t="s">
        <v>328</v>
      </c>
      <c r="D42" s="12">
        <v>800000</v>
      </c>
      <c r="E42" s="12">
        <v>200000</v>
      </c>
      <c r="F42" s="12">
        <f>D42+E42</f>
        <v>1000000</v>
      </c>
      <c r="G42" s="12">
        <v>669022</v>
      </c>
      <c r="H42" s="12"/>
      <c r="I42" s="12">
        <f>G42+H42</f>
        <v>669022</v>
      </c>
      <c r="J42" s="35"/>
      <c r="K42" s="141"/>
      <c r="M42" s="142"/>
    </row>
    <row r="43" spans="1:13" s="6" customFormat="1" ht="24.95" customHeight="1">
      <c r="A43" s="10"/>
      <c r="B43" s="10"/>
      <c r="C43" s="22" t="s">
        <v>329</v>
      </c>
      <c r="D43" s="12">
        <v>100000</v>
      </c>
      <c r="E43" s="12"/>
      <c r="F43" s="12">
        <f t="shared" ref="F43:F44" si="8">D43+E43</f>
        <v>100000</v>
      </c>
      <c r="G43" s="12">
        <v>100000</v>
      </c>
      <c r="H43" s="12"/>
      <c r="I43" s="12">
        <f t="shared" ref="I43:I44" si="9">G43+H43</f>
        <v>100000</v>
      </c>
      <c r="J43" s="35"/>
      <c r="K43" s="125"/>
    </row>
    <row r="44" spans="1:13" s="6" customFormat="1" ht="24.95" customHeight="1">
      <c r="A44" s="10"/>
      <c r="B44" s="10" t="s">
        <v>330</v>
      </c>
      <c r="C44" s="22" t="s">
        <v>331</v>
      </c>
      <c r="D44" s="12">
        <v>7200000</v>
      </c>
      <c r="E44" s="12">
        <v>200000</v>
      </c>
      <c r="F44" s="12">
        <f t="shared" si="8"/>
        <v>7400000</v>
      </c>
      <c r="G44" s="12">
        <v>4984000</v>
      </c>
      <c r="H44" s="12"/>
      <c r="I44" s="12">
        <f t="shared" si="9"/>
        <v>4984000</v>
      </c>
      <c r="J44" s="35"/>
      <c r="K44" s="125"/>
    </row>
    <row r="45" spans="1:13" s="6" customFormat="1" ht="24.95" customHeight="1">
      <c r="A45" s="59" t="s">
        <v>234</v>
      </c>
      <c r="B45" s="59" t="s">
        <v>47</v>
      </c>
      <c r="C45" s="115" t="s">
        <v>7</v>
      </c>
      <c r="D45" s="39">
        <v>300000</v>
      </c>
      <c r="E45" s="39">
        <v>20000</v>
      </c>
      <c r="F45" s="39">
        <f t="shared" si="0"/>
        <v>320000</v>
      </c>
      <c r="G45" s="39">
        <v>211124</v>
      </c>
      <c r="H45" s="39">
        <v>2516</v>
      </c>
      <c r="I45" s="39">
        <f t="shared" si="1"/>
        <v>213640</v>
      </c>
      <c r="K45" s="125"/>
    </row>
    <row r="46" spans="1:13" s="6" customFormat="1" ht="24.95" customHeight="1">
      <c r="A46" s="59"/>
      <c r="B46" s="10" t="s">
        <v>332</v>
      </c>
      <c r="C46" s="239" t="s">
        <v>333</v>
      </c>
      <c r="D46" s="12">
        <v>150000</v>
      </c>
      <c r="E46" s="12">
        <v>10000</v>
      </c>
      <c r="F46" s="12">
        <v>160000</v>
      </c>
      <c r="G46" s="12">
        <v>113921</v>
      </c>
      <c r="H46" s="12">
        <v>2516</v>
      </c>
      <c r="I46" s="12">
        <v>118953</v>
      </c>
      <c r="K46" s="125"/>
    </row>
    <row r="47" spans="1:13" s="6" customFormat="1" ht="24.95" customHeight="1">
      <c r="A47" s="59"/>
      <c r="B47" s="10" t="s">
        <v>334</v>
      </c>
      <c r="C47" s="239" t="s">
        <v>335</v>
      </c>
      <c r="D47" s="12">
        <v>150000</v>
      </c>
      <c r="E47" s="12">
        <v>10000</v>
      </c>
      <c r="F47" s="12">
        <v>160000</v>
      </c>
      <c r="G47" s="12">
        <v>97203</v>
      </c>
      <c r="H47" s="12"/>
      <c r="I47" s="12">
        <v>97203</v>
      </c>
      <c r="K47" s="125"/>
    </row>
    <row r="48" spans="1:13" s="6" customFormat="1" ht="24.95" customHeight="1">
      <c r="A48" s="59" t="s">
        <v>235</v>
      </c>
      <c r="B48" s="59" t="s">
        <v>48</v>
      </c>
      <c r="C48" s="115" t="s">
        <v>8</v>
      </c>
      <c r="D48" s="39">
        <v>400000</v>
      </c>
      <c r="E48" s="39">
        <v>220000</v>
      </c>
      <c r="F48" s="39">
        <f t="shared" si="0"/>
        <v>620000</v>
      </c>
      <c r="G48" s="39">
        <v>327969</v>
      </c>
      <c r="H48" s="39">
        <v>324212</v>
      </c>
      <c r="I48" s="39">
        <f>SUM(I49:I53)</f>
        <v>652181</v>
      </c>
      <c r="K48" s="141"/>
    </row>
    <row r="49" spans="1:11" s="6" customFormat="1" ht="24.95" customHeight="1">
      <c r="A49" s="59"/>
      <c r="B49" s="10" t="s">
        <v>336</v>
      </c>
      <c r="C49" s="239" t="s">
        <v>337</v>
      </c>
      <c r="D49" s="12">
        <v>160000</v>
      </c>
      <c r="E49" s="12">
        <v>60000</v>
      </c>
      <c r="F49" s="12">
        <v>220000</v>
      </c>
      <c r="G49" s="12">
        <v>108774</v>
      </c>
      <c r="H49" s="12">
        <v>20372</v>
      </c>
      <c r="I49" s="12">
        <v>129146</v>
      </c>
      <c r="K49" s="141"/>
    </row>
    <row r="50" spans="1:11" s="6" customFormat="1" ht="24.95" customHeight="1">
      <c r="A50" s="59"/>
      <c r="B50" s="10" t="s">
        <v>338</v>
      </c>
      <c r="C50" s="239" t="s">
        <v>339</v>
      </c>
      <c r="D50" s="12">
        <v>10000</v>
      </c>
      <c r="E50" s="12">
        <v>20000</v>
      </c>
      <c r="F50" s="12">
        <v>30000</v>
      </c>
      <c r="G50" s="12"/>
      <c r="H50" s="12">
        <v>15526</v>
      </c>
      <c r="I50" s="12">
        <v>15526</v>
      </c>
      <c r="K50" s="141"/>
    </row>
    <row r="51" spans="1:11" s="6" customFormat="1" ht="24.95" customHeight="1">
      <c r="A51" s="59"/>
      <c r="B51" s="10" t="s">
        <v>340</v>
      </c>
      <c r="C51" s="239" t="s">
        <v>341</v>
      </c>
      <c r="D51" s="12">
        <v>120000</v>
      </c>
      <c r="E51" s="12">
        <v>40000</v>
      </c>
      <c r="F51" s="12">
        <v>160000</v>
      </c>
      <c r="G51" s="12">
        <v>120000</v>
      </c>
      <c r="H51" s="12">
        <v>230728</v>
      </c>
      <c r="I51" s="12">
        <v>350728</v>
      </c>
      <c r="K51" s="141"/>
    </row>
    <row r="52" spans="1:11" s="6" customFormat="1" ht="24.95" customHeight="1">
      <c r="A52" s="59"/>
      <c r="B52" s="10" t="s">
        <v>342</v>
      </c>
      <c r="C52" s="239" t="s">
        <v>343</v>
      </c>
      <c r="D52" s="12">
        <v>90000</v>
      </c>
      <c r="E52" s="12">
        <v>50000</v>
      </c>
      <c r="F52" s="12">
        <v>140000</v>
      </c>
      <c r="G52" s="12">
        <v>86625</v>
      </c>
      <c r="H52" s="12">
        <v>10720</v>
      </c>
      <c r="I52" s="12">
        <v>97345</v>
      </c>
      <c r="K52" s="141"/>
    </row>
    <row r="53" spans="1:11" s="6" customFormat="1" ht="24.95" customHeight="1">
      <c r="A53" s="59"/>
      <c r="B53" s="10" t="s">
        <v>344</v>
      </c>
      <c r="C53" s="239" t="s">
        <v>345</v>
      </c>
      <c r="D53" s="12">
        <v>20000</v>
      </c>
      <c r="E53" s="12">
        <v>50000</v>
      </c>
      <c r="F53" s="12">
        <v>70000</v>
      </c>
      <c r="G53" s="12">
        <v>12570</v>
      </c>
      <c r="H53" s="12">
        <v>46866</v>
      </c>
      <c r="I53" s="12">
        <v>59436</v>
      </c>
      <c r="K53" s="141"/>
    </row>
    <row r="54" spans="1:11" s="6" customFormat="1" ht="24.95" customHeight="1">
      <c r="A54" s="59" t="s">
        <v>238</v>
      </c>
      <c r="B54" s="59" t="s">
        <v>124</v>
      </c>
      <c r="C54" s="115" t="s">
        <v>123</v>
      </c>
      <c r="D54" s="39">
        <v>3091000</v>
      </c>
      <c r="E54" s="39">
        <v>87000</v>
      </c>
      <c r="F54" s="39">
        <f t="shared" si="0"/>
        <v>3178000</v>
      </c>
      <c r="G54" s="39">
        <v>2981043</v>
      </c>
      <c r="H54" s="39">
        <v>1095</v>
      </c>
      <c r="I54" s="39">
        <f t="shared" si="1"/>
        <v>2982138</v>
      </c>
    </row>
    <row r="55" spans="1:11" s="6" customFormat="1" ht="24.95" customHeight="1">
      <c r="A55" s="59"/>
      <c r="B55" s="10" t="s">
        <v>346</v>
      </c>
      <c r="C55" s="239" t="s">
        <v>347</v>
      </c>
      <c r="D55" s="12">
        <v>3091000</v>
      </c>
      <c r="E55" s="12">
        <v>87000</v>
      </c>
      <c r="F55" s="12">
        <v>3178000</v>
      </c>
      <c r="G55" s="12">
        <v>2981043</v>
      </c>
      <c r="H55" s="12">
        <v>1095</v>
      </c>
      <c r="I55" s="12">
        <v>2982138</v>
      </c>
    </row>
    <row r="56" spans="1:11" s="6" customFormat="1" ht="24.95" customHeight="1">
      <c r="A56" s="59" t="s">
        <v>240</v>
      </c>
      <c r="B56" s="59" t="s">
        <v>51</v>
      </c>
      <c r="C56" s="239" t="s">
        <v>21</v>
      </c>
      <c r="D56" s="39">
        <v>820000</v>
      </c>
      <c r="E56" s="64">
        <v>30000</v>
      </c>
      <c r="F56" s="64">
        <f t="shared" si="0"/>
        <v>850000</v>
      </c>
      <c r="G56" s="64">
        <v>0</v>
      </c>
      <c r="H56" s="64">
        <v>79634</v>
      </c>
      <c r="I56" s="64">
        <f t="shared" si="1"/>
        <v>79634</v>
      </c>
    </row>
    <row r="57" spans="1:11" s="6" customFormat="1" ht="24.95" customHeight="1">
      <c r="A57" s="59"/>
      <c r="B57" s="59" t="s">
        <v>348</v>
      </c>
      <c r="C57" s="239" t="s">
        <v>21</v>
      </c>
      <c r="D57" s="33">
        <v>820000</v>
      </c>
      <c r="E57" s="12">
        <v>30000</v>
      </c>
      <c r="F57" s="12">
        <v>850000</v>
      </c>
      <c r="G57" s="64">
        <v>0</v>
      </c>
      <c r="H57" s="12">
        <v>79634</v>
      </c>
      <c r="I57" s="12">
        <v>79634</v>
      </c>
    </row>
    <row r="58" spans="1:11" s="6" customFormat="1" ht="24.95" customHeight="1">
      <c r="A58" s="59" t="s">
        <v>241</v>
      </c>
      <c r="B58" s="59" t="s">
        <v>52</v>
      </c>
      <c r="C58" s="241" t="s">
        <v>29</v>
      </c>
      <c r="D58" s="39">
        <v>1100000</v>
      </c>
      <c r="E58" s="64">
        <v>20000</v>
      </c>
      <c r="F58" s="64">
        <f t="shared" si="0"/>
        <v>1120000</v>
      </c>
      <c r="G58" s="64">
        <v>1095073</v>
      </c>
      <c r="H58" s="64">
        <v>69932</v>
      </c>
      <c r="I58" s="64">
        <f t="shared" si="1"/>
        <v>1165005</v>
      </c>
    </row>
    <row r="59" spans="1:11" s="6" customFormat="1" ht="24.95" customHeight="1">
      <c r="A59" s="59"/>
      <c r="B59" s="59" t="s">
        <v>349</v>
      </c>
      <c r="C59" s="241" t="s">
        <v>29</v>
      </c>
      <c r="D59" s="33">
        <v>1100000</v>
      </c>
      <c r="E59" s="12">
        <v>20000</v>
      </c>
      <c r="F59" s="12">
        <v>1120000</v>
      </c>
      <c r="G59" s="12">
        <v>1095073</v>
      </c>
      <c r="H59" s="12">
        <v>69932</v>
      </c>
      <c r="I59" s="12">
        <v>1165005</v>
      </c>
    </row>
    <row r="60" spans="1:11" s="6" customFormat="1" ht="24.95" customHeight="1">
      <c r="A60" s="59" t="s">
        <v>242</v>
      </c>
      <c r="B60" s="59" t="s">
        <v>53</v>
      </c>
      <c r="C60" s="239" t="s">
        <v>32</v>
      </c>
      <c r="D60" s="39">
        <v>4580000</v>
      </c>
      <c r="E60" s="64">
        <v>1000</v>
      </c>
      <c r="F60" s="64">
        <f t="shared" si="0"/>
        <v>4581000</v>
      </c>
      <c r="G60" s="169">
        <v>0</v>
      </c>
      <c r="H60" s="12">
        <v>0</v>
      </c>
      <c r="I60" s="12">
        <f t="shared" si="1"/>
        <v>0</v>
      </c>
    </row>
    <row r="61" spans="1:11" s="6" customFormat="1" ht="24.95" customHeight="1">
      <c r="A61" s="59"/>
      <c r="B61" s="59" t="s">
        <v>350</v>
      </c>
      <c r="C61" s="239" t="s">
        <v>351</v>
      </c>
      <c r="D61" s="39">
        <v>4100000</v>
      </c>
      <c r="E61" s="64">
        <v>1000</v>
      </c>
      <c r="F61" s="64">
        <v>4101000</v>
      </c>
      <c r="G61" s="169">
        <v>0</v>
      </c>
      <c r="H61" s="12">
        <v>0</v>
      </c>
      <c r="I61" s="12">
        <v>0</v>
      </c>
    </row>
    <row r="62" spans="1:11" s="6" customFormat="1" ht="24.95" customHeight="1">
      <c r="A62" s="59"/>
      <c r="B62" s="59" t="s">
        <v>352</v>
      </c>
      <c r="C62" s="239" t="s">
        <v>353</v>
      </c>
      <c r="D62" s="39">
        <v>480000</v>
      </c>
      <c r="E62" s="64">
        <v>0</v>
      </c>
      <c r="F62" s="64">
        <v>480000</v>
      </c>
      <c r="G62" s="169">
        <v>0</v>
      </c>
      <c r="H62" s="12">
        <v>0</v>
      </c>
      <c r="I62" s="12">
        <v>0</v>
      </c>
    </row>
    <row r="63" spans="1:11" ht="24.95" customHeight="1">
      <c r="A63" s="59" t="s">
        <v>243</v>
      </c>
      <c r="B63" s="59" t="s">
        <v>54</v>
      </c>
      <c r="C63" s="115" t="s">
        <v>18</v>
      </c>
      <c r="D63" s="39">
        <f>D64+D68</f>
        <v>0</v>
      </c>
      <c r="E63" s="39">
        <f>E64</f>
        <v>50000</v>
      </c>
      <c r="F63" s="39">
        <f t="shared" si="0"/>
        <v>50000</v>
      </c>
      <c r="G63" s="39">
        <f>G64+G68</f>
        <v>0</v>
      </c>
      <c r="H63" s="39">
        <f>H64</f>
        <v>0</v>
      </c>
      <c r="I63" s="39">
        <f t="shared" si="1"/>
        <v>0</v>
      </c>
    </row>
    <row r="64" spans="1:11" ht="24.95" customHeight="1">
      <c r="A64" s="59"/>
      <c r="B64" s="59" t="s">
        <v>355</v>
      </c>
      <c r="C64" s="239" t="s">
        <v>354</v>
      </c>
      <c r="D64" s="12">
        <v>0</v>
      </c>
      <c r="E64" s="12">
        <v>50000</v>
      </c>
      <c r="F64" s="12">
        <f>D64+E64</f>
        <v>50000</v>
      </c>
      <c r="G64" s="12">
        <v>0</v>
      </c>
      <c r="H64" s="12"/>
      <c r="I64" s="12">
        <f>G64+H64</f>
        <v>0</v>
      </c>
    </row>
    <row r="65" spans="1:18" ht="24.95" customHeight="1">
      <c r="A65" s="59"/>
      <c r="B65" s="59" t="s">
        <v>356</v>
      </c>
      <c r="C65" s="239" t="s">
        <v>82</v>
      </c>
      <c r="D65" s="12">
        <v>0</v>
      </c>
      <c r="E65" s="12">
        <v>0</v>
      </c>
      <c r="F65" s="12">
        <f t="shared" ref="F65:F68" si="10">D65+E65</f>
        <v>0</v>
      </c>
      <c r="G65" s="12"/>
      <c r="H65" s="12"/>
      <c r="I65" s="12">
        <f t="shared" ref="I65:I68" si="11">G65+H65</f>
        <v>0</v>
      </c>
    </row>
    <row r="66" spans="1:18" ht="24.95" customHeight="1">
      <c r="A66" s="59"/>
      <c r="B66" s="59"/>
      <c r="C66" s="239"/>
      <c r="D66" s="12"/>
      <c r="E66" s="12"/>
      <c r="F66" s="12"/>
      <c r="G66" s="12"/>
      <c r="H66" s="12"/>
      <c r="I66" s="12"/>
    </row>
    <row r="67" spans="1:18" ht="24.95" customHeight="1">
      <c r="A67" s="59"/>
      <c r="B67" s="59"/>
      <c r="C67" s="22"/>
      <c r="D67" s="12"/>
      <c r="E67" s="12"/>
      <c r="F67" s="12"/>
      <c r="G67" s="12"/>
      <c r="H67" s="12"/>
      <c r="I67" s="12"/>
    </row>
    <row r="68" spans="1:18" ht="24.95" customHeight="1">
      <c r="A68" s="59"/>
      <c r="B68" s="59"/>
      <c r="C68" s="22" t="s">
        <v>81</v>
      </c>
      <c r="D68" s="12">
        <v>0</v>
      </c>
      <c r="E68" s="12"/>
      <c r="F68" s="12">
        <f t="shared" si="10"/>
        <v>0</v>
      </c>
      <c r="G68" s="12">
        <v>0</v>
      </c>
      <c r="H68" s="12"/>
      <c r="I68" s="12">
        <f t="shared" si="11"/>
        <v>0</v>
      </c>
    </row>
    <row r="69" spans="1:18" ht="24.95" customHeight="1">
      <c r="A69" s="59" t="s">
        <v>244</v>
      </c>
      <c r="B69" s="59" t="s">
        <v>55</v>
      </c>
      <c r="C69" s="20" t="s">
        <v>31</v>
      </c>
      <c r="D69" s="12">
        <v>0</v>
      </c>
      <c r="E69" s="12">
        <v>10000</v>
      </c>
      <c r="F69" s="12">
        <f t="shared" si="0"/>
        <v>10000</v>
      </c>
      <c r="G69" s="12">
        <v>0</v>
      </c>
      <c r="H69" s="12"/>
      <c r="I69" s="12">
        <f t="shared" si="1"/>
        <v>0</v>
      </c>
    </row>
    <row r="70" spans="1:18" ht="24.95" customHeight="1">
      <c r="A70" s="326" t="s">
        <v>160</v>
      </c>
      <c r="B70" s="327"/>
      <c r="C70" s="328"/>
      <c r="D70" s="17">
        <f>D6+D8+D12+D14+D16+D18+D20+D27+D29+D41+D45+D48+D54+D56+D58+D60+D63+D69</f>
        <v>71855000</v>
      </c>
      <c r="E70" s="17">
        <f>E69+E63+E60+E58+E56+E54+E48+E45+E41+E29+E27+E20+E18+E16+E14+E12+E8+E6</f>
        <v>5101000</v>
      </c>
      <c r="F70" s="17">
        <f>F69+F63+F60+F58+F56+F54+F48+F45+F41+F29+F27+F20+F18+F16+F14+F12+F8+F6</f>
        <v>76956000</v>
      </c>
      <c r="G70" s="17">
        <f>G6+G8+G12+G14+G16+G18+G20+G27+G29+G41+G45+G48+G54+G56+G58+G60+G63+G69</f>
        <v>57430330</v>
      </c>
      <c r="H70" s="17">
        <f>H69+H63+H60+H58+H56+H54+H48+H45+H41+H29+H27+H20+H18+H16+H14+H12+H8+H6</f>
        <v>5100440</v>
      </c>
      <c r="I70" s="17">
        <v>62530770</v>
      </c>
      <c r="J70" s="32"/>
    </row>
    <row r="72" spans="1:18" ht="20.25">
      <c r="A72" s="325" t="s">
        <v>377</v>
      </c>
      <c r="B72" s="325"/>
      <c r="C72" s="325"/>
      <c r="D72" s="325"/>
      <c r="E72" s="325"/>
      <c r="F72" s="325"/>
      <c r="G72" s="325"/>
      <c r="H72" s="325"/>
      <c r="I72" s="325"/>
    </row>
    <row r="73" spans="1:18" ht="18">
      <c r="A73" s="37" t="s">
        <v>246</v>
      </c>
      <c r="B73" s="37" t="s">
        <v>43</v>
      </c>
      <c r="C73" s="38" t="s">
        <v>3</v>
      </c>
      <c r="D73" s="39">
        <f>SUM(D74:D79)</f>
        <v>1480000</v>
      </c>
      <c r="E73" s="39">
        <f>SUM(E74:E79)</f>
        <v>1000000</v>
      </c>
      <c r="F73" s="39">
        <f>SUM(F74:F79)</f>
        <v>2480000</v>
      </c>
      <c r="G73" s="39">
        <v>1294138</v>
      </c>
      <c r="H73" s="39">
        <f t="shared" ref="H73" si="12">H77+H78+H79</f>
        <v>0</v>
      </c>
      <c r="I73" s="39">
        <v>1294138</v>
      </c>
    </row>
    <row r="74" spans="1:18" ht="18">
      <c r="A74" s="37"/>
      <c r="B74" s="10" t="s">
        <v>294</v>
      </c>
      <c r="C74" s="20" t="s">
        <v>295</v>
      </c>
      <c r="D74" s="12">
        <v>0</v>
      </c>
      <c r="E74" s="12">
        <v>100000</v>
      </c>
      <c r="F74" s="12">
        <v>100000</v>
      </c>
      <c r="G74" s="39">
        <v>0</v>
      </c>
      <c r="H74" s="39">
        <v>0</v>
      </c>
      <c r="I74" s="39">
        <v>0</v>
      </c>
    </row>
    <row r="75" spans="1:18" ht="18">
      <c r="A75" s="37"/>
      <c r="B75" s="10" t="s">
        <v>296</v>
      </c>
      <c r="C75" s="20" t="s">
        <v>297</v>
      </c>
      <c r="D75" s="12">
        <v>380000</v>
      </c>
      <c r="E75" s="12">
        <v>200000</v>
      </c>
      <c r="F75" s="12">
        <v>580000</v>
      </c>
      <c r="G75" s="12">
        <v>194938</v>
      </c>
      <c r="H75" s="12">
        <v>0</v>
      </c>
      <c r="I75" s="12">
        <v>194938</v>
      </c>
    </row>
    <row r="76" spans="1:18" ht="18">
      <c r="A76" s="37"/>
      <c r="B76" s="10" t="s">
        <v>298</v>
      </c>
      <c r="C76" s="20" t="s">
        <v>299</v>
      </c>
      <c r="D76" s="12"/>
      <c r="E76" s="12">
        <v>480000</v>
      </c>
      <c r="F76" s="12">
        <v>480000</v>
      </c>
      <c r="G76" s="39">
        <v>0</v>
      </c>
      <c r="H76" s="39">
        <v>0</v>
      </c>
      <c r="I76" s="39">
        <v>0</v>
      </c>
    </row>
    <row r="77" spans="1:18" ht="18">
      <c r="A77" s="10"/>
      <c r="B77" s="10" t="s">
        <v>300</v>
      </c>
      <c r="C77" s="22" t="s">
        <v>301</v>
      </c>
      <c r="D77" s="169">
        <v>0</v>
      </c>
      <c r="E77" s="12">
        <v>20000</v>
      </c>
      <c r="F77" s="12">
        <v>20000</v>
      </c>
      <c r="G77" s="169"/>
      <c r="H77" s="12"/>
      <c r="I77" s="12">
        <f>G77+H77</f>
        <v>0</v>
      </c>
      <c r="K77" s="77"/>
      <c r="P77" s="76"/>
      <c r="R77" s="77"/>
    </row>
    <row r="78" spans="1:18" ht="18">
      <c r="A78" s="10"/>
      <c r="B78" s="10" t="s">
        <v>302</v>
      </c>
      <c r="C78" s="22" t="s">
        <v>303</v>
      </c>
      <c r="D78" s="12">
        <v>0</v>
      </c>
      <c r="E78" s="12">
        <v>200000</v>
      </c>
      <c r="F78" s="12">
        <f t="shared" ref="F78:F79" si="13">D78+E78</f>
        <v>200000</v>
      </c>
      <c r="G78" s="12"/>
      <c r="H78" s="12"/>
      <c r="I78" s="12">
        <f t="shared" ref="I78:I79" si="14">G78+H78</f>
        <v>0</v>
      </c>
      <c r="K78" s="77"/>
      <c r="P78" s="76"/>
      <c r="R78" s="77"/>
    </row>
    <row r="79" spans="1:18" ht="18">
      <c r="A79" s="10"/>
      <c r="B79" s="10" t="s">
        <v>304</v>
      </c>
      <c r="C79" s="22" t="s">
        <v>357</v>
      </c>
      <c r="D79" s="12">
        <v>1100000</v>
      </c>
      <c r="E79" s="12">
        <v>0</v>
      </c>
      <c r="F79" s="12">
        <f t="shared" si="13"/>
        <v>1100000</v>
      </c>
      <c r="G79" s="12">
        <v>1099200</v>
      </c>
      <c r="H79" s="12">
        <v>0</v>
      </c>
      <c r="I79" s="12">
        <f t="shared" si="14"/>
        <v>1099200</v>
      </c>
      <c r="K79" s="77"/>
      <c r="P79" s="76"/>
      <c r="R79" s="77"/>
    </row>
    <row r="80" spans="1:18" ht="18">
      <c r="A80" s="59" t="s">
        <v>247</v>
      </c>
      <c r="B80" s="59" t="s">
        <v>44</v>
      </c>
      <c r="C80" s="60" t="s">
        <v>4</v>
      </c>
      <c r="D80" s="61">
        <v>50000</v>
      </c>
      <c r="E80" s="61">
        <v>130000</v>
      </c>
      <c r="F80" s="61">
        <f t="shared" ref="F80:F82" si="15">E80+D80</f>
        <v>180000</v>
      </c>
      <c r="G80" s="61">
        <v>20082</v>
      </c>
      <c r="H80" s="61">
        <v>44800</v>
      </c>
      <c r="I80" s="61">
        <f t="shared" ref="I80:I82" si="16">H80+G80</f>
        <v>64882</v>
      </c>
      <c r="K80" s="77"/>
      <c r="N80" s="130"/>
      <c r="P80" s="76"/>
      <c r="R80" s="77"/>
    </row>
    <row r="81" spans="1:18" ht="18">
      <c r="A81" s="59"/>
      <c r="B81" s="10" t="s">
        <v>308</v>
      </c>
      <c r="C81" s="20" t="s">
        <v>4</v>
      </c>
      <c r="D81" s="12">
        <v>50000</v>
      </c>
      <c r="E81" s="12">
        <v>130000</v>
      </c>
      <c r="F81" s="12">
        <v>180000</v>
      </c>
      <c r="G81" s="12">
        <v>20082</v>
      </c>
      <c r="H81" s="12">
        <v>44800</v>
      </c>
      <c r="I81" s="12">
        <v>64882</v>
      </c>
      <c r="K81" s="77"/>
      <c r="N81" s="130"/>
      <c r="P81" s="76"/>
      <c r="R81" s="77"/>
    </row>
    <row r="82" spans="1:18" ht="20.25">
      <c r="A82" s="37" t="s">
        <v>248</v>
      </c>
      <c r="B82" s="37" t="s">
        <v>45</v>
      </c>
      <c r="C82" s="38" t="s">
        <v>5</v>
      </c>
      <c r="D82" s="39">
        <v>18235000</v>
      </c>
      <c r="E82" s="39">
        <f>E90+E91+E92</f>
        <v>200000</v>
      </c>
      <c r="F82" s="39">
        <f t="shared" si="15"/>
        <v>18435000</v>
      </c>
      <c r="G82" s="39">
        <v>18049593</v>
      </c>
      <c r="H82" s="39">
        <v>548000</v>
      </c>
      <c r="I82" s="39">
        <f t="shared" si="16"/>
        <v>18597593</v>
      </c>
      <c r="K82" s="139"/>
      <c r="L82" s="127"/>
      <c r="N82" s="129"/>
      <c r="P82" s="76"/>
      <c r="R82" s="77"/>
    </row>
    <row r="83" spans="1:18" ht="20.25">
      <c r="A83" s="37"/>
      <c r="B83" s="10" t="s">
        <v>310</v>
      </c>
      <c r="C83" s="20" t="s">
        <v>358</v>
      </c>
      <c r="D83" s="12">
        <v>0</v>
      </c>
      <c r="E83" s="12">
        <v>10000</v>
      </c>
      <c r="F83" s="12">
        <v>10000</v>
      </c>
      <c r="G83" s="12">
        <v>0</v>
      </c>
      <c r="H83" s="12">
        <v>0</v>
      </c>
      <c r="I83" s="12"/>
      <c r="K83" s="139"/>
      <c r="L83" s="127"/>
      <c r="N83" s="129"/>
      <c r="P83" s="76"/>
      <c r="R83" s="77"/>
    </row>
    <row r="84" spans="1:18" ht="36">
      <c r="A84" s="37"/>
      <c r="B84" s="10" t="s">
        <v>312</v>
      </c>
      <c r="C84" s="20" t="s">
        <v>359</v>
      </c>
      <c r="D84" s="12">
        <v>0</v>
      </c>
      <c r="E84" s="12">
        <v>100000</v>
      </c>
      <c r="F84" s="12">
        <v>100000</v>
      </c>
      <c r="G84" s="12">
        <v>0</v>
      </c>
      <c r="H84" s="12">
        <v>0</v>
      </c>
      <c r="I84" s="12"/>
      <c r="K84" s="139"/>
      <c r="L84" s="127"/>
      <c r="N84" s="129"/>
      <c r="P84" s="76"/>
      <c r="R84" s="77"/>
    </row>
    <row r="85" spans="1:18" ht="20.25">
      <c r="A85" s="37"/>
      <c r="B85" s="10" t="s">
        <v>314</v>
      </c>
      <c r="C85" s="20" t="s">
        <v>360</v>
      </c>
      <c r="D85" s="12">
        <v>3505000</v>
      </c>
      <c r="E85" s="12">
        <v>330000</v>
      </c>
      <c r="F85" s="12">
        <v>3835000</v>
      </c>
      <c r="G85" s="12">
        <v>3386602</v>
      </c>
      <c r="H85" s="12">
        <v>0</v>
      </c>
      <c r="I85" s="12">
        <v>3386602</v>
      </c>
      <c r="K85" s="139"/>
      <c r="L85" s="127"/>
      <c r="N85" s="129"/>
      <c r="P85" s="76"/>
      <c r="R85" s="77"/>
    </row>
    <row r="86" spans="1:18" ht="20.25">
      <c r="A86" s="37"/>
      <c r="B86" s="10" t="s">
        <v>318</v>
      </c>
      <c r="C86" s="20" t="s">
        <v>361</v>
      </c>
      <c r="D86" s="12">
        <v>0</v>
      </c>
      <c r="E86" s="12">
        <v>300000</v>
      </c>
      <c r="F86" s="12">
        <v>300000</v>
      </c>
      <c r="G86" s="12">
        <v>0</v>
      </c>
      <c r="H86" s="12">
        <v>0</v>
      </c>
      <c r="I86" s="12">
        <v>0</v>
      </c>
      <c r="K86" s="139"/>
      <c r="L86" s="127"/>
      <c r="N86" s="129"/>
      <c r="P86" s="76"/>
      <c r="R86" s="77"/>
    </row>
    <row r="87" spans="1:18" ht="20.25">
      <c r="A87" s="37"/>
      <c r="B87" s="10" t="s">
        <v>319</v>
      </c>
      <c r="C87" s="20" t="s">
        <v>362</v>
      </c>
      <c r="D87" s="12">
        <v>7810000</v>
      </c>
      <c r="E87" s="12">
        <v>500000</v>
      </c>
      <c r="F87" s="12">
        <v>8310000</v>
      </c>
      <c r="G87" s="12">
        <v>7799640</v>
      </c>
      <c r="H87" s="12">
        <v>0</v>
      </c>
      <c r="I87" s="12">
        <v>7799640</v>
      </c>
      <c r="K87" s="139"/>
      <c r="L87" s="127"/>
      <c r="N87" s="129"/>
      <c r="P87" s="76"/>
      <c r="R87" s="77"/>
    </row>
    <row r="88" spans="1:18" ht="36">
      <c r="A88" s="37"/>
      <c r="B88" s="10"/>
      <c r="C88" s="20" t="s">
        <v>363</v>
      </c>
      <c r="D88" s="12">
        <v>1812000</v>
      </c>
      <c r="E88" s="12">
        <v>0</v>
      </c>
      <c r="F88" s="12">
        <v>1812000</v>
      </c>
      <c r="G88" s="12">
        <v>1812000</v>
      </c>
      <c r="H88" s="12">
        <v>0</v>
      </c>
      <c r="I88" s="12">
        <v>1812000</v>
      </c>
      <c r="K88" s="139"/>
      <c r="L88" s="127"/>
      <c r="N88" s="129"/>
      <c r="P88" s="76"/>
      <c r="R88" s="77"/>
    </row>
    <row r="89" spans="1:18" ht="20.25">
      <c r="A89" s="37"/>
      <c r="B89" s="10" t="s">
        <v>322</v>
      </c>
      <c r="C89" s="20" t="s">
        <v>364</v>
      </c>
      <c r="D89" s="12">
        <v>100000</v>
      </c>
      <c r="E89" s="12">
        <v>50000</v>
      </c>
      <c r="F89" s="12">
        <v>150000</v>
      </c>
      <c r="G89" s="12">
        <v>62051</v>
      </c>
      <c r="H89" s="12">
        <v>0</v>
      </c>
      <c r="I89" s="12">
        <v>62051</v>
      </c>
      <c r="K89" s="139"/>
      <c r="L89" s="127"/>
      <c r="N89" s="129"/>
      <c r="P89" s="76"/>
      <c r="R89" s="77"/>
    </row>
    <row r="90" spans="1:18" ht="20.25">
      <c r="A90" s="37"/>
      <c r="B90" s="10" t="s">
        <v>324</v>
      </c>
      <c r="C90" s="22" t="s">
        <v>365</v>
      </c>
      <c r="D90" s="12">
        <v>3420000</v>
      </c>
      <c r="E90" s="33">
        <v>200000</v>
      </c>
      <c r="F90" s="33">
        <f>D90+E90</f>
        <v>3620000</v>
      </c>
      <c r="G90" s="12">
        <v>4889300</v>
      </c>
      <c r="H90" s="33">
        <v>548000</v>
      </c>
      <c r="I90" s="33">
        <f>G90+H90</f>
        <v>5437300</v>
      </c>
      <c r="K90" s="139"/>
      <c r="L90" s="127"/>
      <c r="N90" s="129"/>
      <c r="P90" s="76"/>
      <c r="R90" s="77"/>
    </row>
    <row r="91" spans="1:18" ht="20.25">
      <c r="A91" s="37"/>
      <c r="B91" s="37"/>
      <c r="C91" s="22" t="s">
        <v>366</v>
      </c>
      <c r="D91" s="33">
        <v>1488000</v>
      </c>
      <c r="E91" s="33"/>
      <c r="F91" s="33">
        <f t="shared" ref="F91:F92" si="17">D91+E91</f>
        <v>1488000</v>
      </c>
      <c r="G91" s="33"/>
      <c r="H91" s="33"/>
      <c r="I91" s="33">
        <f t="shared" ref="I91:I92" si="18">G91+H91</f>
        <v>0</v>
      </c>
      <c r="K91" s="139"/>
      <c r="L91" s="127"/>
      <c r="N91" s="129"/>
      <c r="P91" s="76"/>
      <c r="R91" s="77"/>
    </row>
    <row r="92" spans="1:18" ht="30">
      <c r="A92" s="37"/>
      <c r="B92" s="37"/>
      <c r="C92" s="22" t="s">
        <v>81</v>
      </c>
      <c r="D92" s="33">
        <v>100000</v>
      </c>
      <c r="E92" s="33"/>
      <c r="F92" s="33">
        <f t="shared" si="17"/>
        <v>100000</v>
      </c>
      <c r="G92" s="33">
        <v>100000</v>
      </c>
      <c r="H92" s="33"/>
      <c r="I92" s="33">
        <f t="shared" si="18"/>
        <v>100000</v>
      </c>
      <c r="K92" s="139"/>
      <c r="L92" s="127"/>
      <c r="N92" s="129"/>
      <c r="P92" s="76"/>
      <c r="R92" s="77"/>
    </row>
    <row r="93" spans="1:18" ht="36">
      <c r="A93" s="37" t="s">
        <v>249</v>
      </c>
      <c r="B93" s="37" t="s">
        <v>46</v>
      </c>
      <c r="C93" s="38" t="s">
        <v>6</v>
      </c>
      <c r="D93" s="39">
        <f>D94+D95+D96+D97</f>
        <v>10988000</v>
      </c>
      <c r="E93" s="39">
        <f t="shared" ref="E93:F93" si="19">E94+E95+E96+E97</f>
        <v>500000</v>
      </c>
      <c r="F93" s="39">
        <f t="shared" si="19"/>
        <v>11488000</v>
      </c>
      <c r="G93" s="39">
        <v>10749528</v>
      </c>
      <c r="H93" s="39">
        <f t="shared" ref="H93:I93" si="20">H94+H95+H96+H97</f>
        <v>1605608</v>
      </c>
      <c r="I93" s="39">
        <f t="shared" si="20"/>
        <v>12355136</v>
      </c>
      <c r="K93" s="139"/>
      <c r="L93" s="32"/>
      <c r="N93" s="129"/>
      <c r="P93" s="76"/>
      <c r="R93" s="77"/>
    </row>
    <row r="94" spans="1:18" ht="20.25">
      <c r="A94" s="10"/>
      <c r="B94" s="10" t="s">
        <v>327</v>
      </c>
      <c r="C94" s="22" t="s">
        <v>367</v>
      </c>
      <c r="D94" s="12">
        <v>975000</v>
      </c>
      <c r="E94" s="12">
        <v>500000</v>
      </c>
      <c r="F94" s="12">
        <f>D94+E94</f>
        <v>1475000</v>
      </c>
      <c r="G94" s="12">
        <v>944955</v>
      </c>
      <c r="H94" s="12"/>
      <c r="I94" s="12">
        <f>G94+H94</f>
        <v>944955</v>
      </c>
      <c r="K94" s="77"/>
      <c r="L94" s="35"/>
      <c r="N94" s="129"/>
      <c r="R94" s="77"/>
    </row>
    <row r="95" spans="1:18" ht="20.25">
      <c r="A95" s="10"/>
      <c r="B95" s="10" t="s">
        <v>330</v>
      </c>
      <c r="C95" s="22" t="s">
        <v>368</v>
      </c>
      <c r="D95" s="12">
        <v>9613000</v>
      </c>
      <c r="E95" s="12"/>
      <c r="F95" s="12">
        <f t="shared" ref="F95:F97" si="21">D95+E95</f>
        <v>9613000</v>
      </c>
      <c r="G95" s="12">
        <v>9404573</v>
      </c>
      <c r="H95" s="12">
        <v>1605608</v>
      </c>
      <c r="I95" s="12">
        <f t="shared" ref="I95:I97" si="22">G95+H95</f>
        <v>11010181</v>
      </c>
      <c r="N95" s="129"/>
      <c r="R95" s="77"/>
    </row>
    <row r="96" spans="1:18" ht="30">
      <c r="A96" s="10"/>
      <c r="B96" s="10"/>
      <c r="C96" s="239" t="s">
        <v>267</v>
      </c>
      <c r="D96" s="33">
        <v>400000</v>
      </c>
      <c r="E96" s="33"/>
      <c r="F96" s="33">
        <f t="shared" si="21"/>
        <v>400000</v>
      </c>
      <c r="G96" s="33">
        <v>400000</v>
      </c>
      <c r="H96" s="33"/>
      <c r="I96" s="33">
        <f t="shared" si="22"/>
        <v>400000</v>
      </c>
      <c r="N96" s="129"/>
      <c r="R96" s="77"/>
    </row>
    <row r="97" spans="1:18" ht="30">
      <c r="A97" s="10"/>
      <c r="B97" s="10"/>
      <c r="C97" s="22" t="s">
        <v>81</v>
      </c>
      <c r="D97" s="12">
        <v>0</v>
      </c>
      <c r="E97" s="12"/>
      <c r="F97" s="12">
        <f t="shared" si="21"/>
        <v>0</v>
      </c>
      <c r="G97" s="12"/>
      <c r="H97" s="12"/>
      <c r="I97" s="12">
        <f t="shared" si="22"/>
        <v>0</v>
      </c>
      <c r="N97" s="129"/>
      <c r="R97" s="77"/>
    </row>
    <row r="98" spans="1:18" ht="20.25">
      <c r="A98" s="37" t="s">
        <v>250</v>
      </c>
      <c r="B98" s="37" t="s">
        <v>48</v>
      </c>
      <c r="C98" s="38" t="s">
        <v>8</v>
      </c>
      <c r="D98" s="39">
        <v>330000</v>
      </c>
      <c r="E98" s="39">
        <v>20000</v>
      </c>
      <c r="F98" s="39">
        <v>350000</v>
      </c>
      <c r="G98" s="39">
        <v>325380</v>
      </c>
      <c r="H98" s="39">
        <f t="shared" ref="H98" si="23">H99+H102+H103</f>
        <v>30000</v>
      </c>
      <c r="I98" s="39">
        <v>355380</v>
      </c>
      <c r="N98" s="129"/>
      <c r="R98" s="77"/>
    </row>
    <row r="99" spans="1:18" ht="20.25">
      <c r="A99" s="10"/>
      <c r="B99" s="10" t="s">
        <v>336</v>
      </c>
      <c r="C99" s="22" t="s">
        <v>369</v>
      </c>
      <c r="D99" s="36">
        <v>130000</v>
      </c>
      <c r="E99" s="36">
        <v>10000</v>
      </c>
      <c r="F99" s="36">
        <f>D99+E99</f>
        <v>140000</v>
      </c>
      <c r="G99" s="36">
        <v>125380</v>
      </c>
      <c r="H99" s="36">
        <v>30000</v>
      </c>
      <c r="I99" s="36">
        <f>G99+H99</f>
        <v>155380</v>
      </c>
      <c r="K99" s="139"/>
      <c r="L99" s="32"/>
      <c r="N99" s="129"/>
      <c r="R99" s="77"/>
    </row>
    <row r="100" spans="1:18" ht="20.25">
      <c r="A100" s="10"/>
      <c r="B100" s="10" t="s">
        <v>340</v>
      </c>
      <c r="C100" s="22" t="s">
        <v>370</v>
      </c>
      <c r="D100" s="36">
        <v>200000</v>
      </c>
      <c r="E100" s="36">
        <v>10000</v>
      </c>
      <c r="F100" s="36">
        <v>210000</v>
      </c>
      <c r="G100" s="36">
        <v>200000</v>
      </c>
      <c r="H100" s="36"/>
      <c r="I100" s="36">
        <v>200000</v>
      </c>
      <c r="K100" s="139"/>
      <c r="L100" s="32"/>
      <c r="N100" s="129"/>
      <c r="R100" s="77"/>
    </row>
    <row r="101" spans="1:18" ht="20.25">
      <c r="A101" s="10"/>
      <c r="B101" s="10"/>
      <c r="C101" s="22"/>
      <c r="D101" s="36"/>
      <c r="E101" s="36"/>
      <c r="F101" s="36"/>
      <c r="G101" s="36"/>
      <c r="H101" s="36"/>
      <c r="I101" s="36"/>
      <c r="K101" s="139"/>
      <c r="L101" s="32"/>
      <c r="N101" s="129"/>
      <c r="R101" s="77"/>
    </row>
    <row r="102" spans="1:18" ht="30">
      <c r="A102" s="10"/>
      <c r="B102" s="10"/>
      <c r="C102" s="22" t="s">
        <v>82</v>
      </c>
      <c r="D102" s="36"/>
      <c r="E102" s="36"/>
      <c r="F102" s="36">
        <f t="shared" ref="F102:F103" si="24">D102+E102</f>
        <v>0</v>
      </c>
      <c r="G102" s="36"/>
      <c r="H102" s="36"/>
      <c r="I102" s="36">
        <f t="shared" ref="I102:I103" si="25">G102+H102</f>
        <v>0</v>
      </c>
      <c r="K102" s="77"/>
      <c r="N102" s="129"/>
      <c r="R102" s="77"/>
    </row>
    <row r="103" spans="1:18" ht="30">
      <c r="A103" s="10"/>
      <c r="B103" s="10"/>
      <c r="C103" s="22" t="s">
        <v>81</v>
      </c>
      <c r="D103" s="36"/>
      <c r="E103" s="36"/>
      <c r="F103" s="36">
        <f t="shared" si="24"/>
        <v>0</v>
      </c>
      <c r="G103" s="36"/>
      <c r="H103" s="36"/>
      <c r="I103" s="36">
        <f t="shared" si="25"/>
        <v>0</v>
      </c>
      <c r="K103" s="77"/>
      <c r="N103" s="129"/>
      <c r="R103" s="77"/>
    </row>
    <row r="104" spans="1:18" ht="20.25">
      <c r="A104" s="37" t="s">
        <v>253</v>
      </c>
      <c r="B104" s="37" t="s">
        <v>54</v>
      </c>
      <c r="C104" s="42" t="s">
        <v>86</v>
      </c>
      <c r="D104" s="39">
        <f>D105+D106+D107</f>
        <v>0</v>
      </c>
      <c r="E104" s="39">
        <f t="shared" ref="E104:F104" si="26">E105+E106+E107</f>
        <v>20000</v>
      </c>
      <c r="F104" s="39">
        <f t="shared" si="26"/>
        <v>20000</v>
      </c>
      <c r="G104" s="39">
        <f>G105+G106+G107</f>
        <v>0</v>
      </c>
      <c r="H104" s="39">
        <f t="shared" ref="H104:I104" si="27">H105+H106+H107</f>
        <v>0</v>
      </c>
      <c r="I104" s="39">
        <f t="shared" si="27"/>
        <v>0</v>
      </c>
      <c r="K104" s="77"/>
      <c r="N104" s="129"/>
      <c r="R104" s="77"/>
    </row>
    <row r="105" spans="1:18" ht="20.25">
      <c r="A105" s="37"/>
      <c r="B105" s="10" t="s">
        <v>355</v>
      </c>
      <c r="C105" s="22" t="s">
        <v>371</v>
      </c>
      <c r="D105" s="12">
        <v>0</v>
      </c>
      <c r="E105" s="36">
        <v>20000</v>
      </c>
      <c r="F105" s="36">
        <f>D105+E105</f>
        <v>20000</v>
      </c>
      <c r="G105" s="12">
        <v>0</v>
      </c>
      <c r="H105" s="36"/>
      <c r="I105" s="36">
        <f>G105+H105</f>
        <v>0</v>
      </c>
      <c r="K105" s="139"/>
      <c r="N105" s="129"/>
      <c r="R105" s="77"/>
    </row>
    <row r="106" spans="1:18" ht="20.25">
      <c r="A106" s="37"/>
      <c r="B106" s="10"/>
      <c r="C106" s="22"/>
      <c r="D106" s="12"/>
      <c r="E106" s="36"/>
      <c r="F106" s="36">
        <f t="shared" ref="F106:F107" si="28">D106+E106</f>
        <v>0</v>
      </c>
      <c r="G106" s="12"/>
      <c r="H106" s="36"/>
      <c r="I106" s="36">
        <f t="shared" ref="I106:I107" si="29">G106+H106</f>
        <v>0</v>
      </c>
      <c r="K106" s="77"/>
      <c r="N106" s="129"/>
      <c r="R106" s="77"/>
    </row>
    <row r="107" spans="1:18" ht="20.25">
      <c r="A107" s="37"/>
      <c r="B107" s="10"/>
      <c r="C107" s="22"/>
      <c r="D107" s="12"/>
      <c r="E107" s="12"/>
      <c r="F107" s="36">
        <f t="shared" si="28"/>
        <v>0</v>
      </c>
      <c r="G107" s="12"/>
      <c r="H107" s="12"/>
      <c r="I107" s="36">
        <f t="shared" si="29"/>
        <v>0</v>
      </c>
      <c r="K107" s="77"/>
      <c r="N107" s="129"/>
      <c r="R107" s="77"/>
    </row>
    <row r="108" spans="1:18" ht="20.25">
      <c r="A108" s="271" t="s">
        <v>161</v>
      </c>
      <c r="B108" s="272"/>
      <c r="C108" s="273"/>
      <c r="D108" s="90">
        <f>D73+D80+D82+D93+D98+D104</f>
        <v>31083000</v>
      </c>
      <c r="E108" s="90">
        <f t="shared" ref="E108:F108" si="30">E73+E80+E82+E93+E98+E104</f>
        <v>1870000</v>
      </c>
      <c r="F108" s="90">
        <f t="shared" si="30"/>
        <v>32953000</v>
      </c>
      <c r="G108" s="90">
        <f>G73+G80+G82+G93+G98+G104</f>
        <v>30438721</v>
      </c>
      <c r="H108" s="90">
        <f t="shared" ref="H108" si="31">H73+H80+H82+H93+H98+H104</f>
        <v>2228408</v>
      </c>
      <c r="I108" s="90">
        <v>32667129</v>
      </c>
      <c r="K108" s="139"/>
      <c r="N108" s="129"/>
      <c r="R108" s="77"/>
    </row>
    <row r="109" spans="1:18" ht="15">
      <c r="A109" s="257"/>
      <c r="B109" s="257"/>
      <c r="C109" s="257"/>
      <c r="D109" s="101"/>
      <c r="E109" s="104"/>
      <c r="F109" s="101"/>
      <c r="G109" s="101"/>
      <c r="H109" s="104"/>
      <c r="I109" s="101"/>
    </row>
    <row r="110" spans="1:18">
      <c r="D110" s="32"/>
      <c r="E110" s="32"/>
      <c r="F110" s="32"/>
      <c r="G110" s="32"/>
      <c r="H110" s="32"/>
      <c r="I110" s="32"/>
    </row>
    <row r="111" spans="1:18" ht="18">
      <c r="A111" s="280" t="s">
        <v>164</v>
      </c>
      <c r="B111" s="280"/>
      <c r="C111" s="94" t="s">
        <v>165</v>
      </c>
      <c r="D111" s="94"/>
      <c r="E111" s="94"/>
      <c r="F111" s="94"/>
      <c r="G111" s="94"/>
      <c r="H111" s="92"/>
      <c r="I111" s="92"/>
    </row>
    <row r="112" spans="1:18" ht="18">
      <c r="A112" s="96">
        <v>204</v>
      </c>
      <c r="B112" s="96">
        <v>423</v>
      </c>
      <c r="C112" s="94" t="s">
        <v>5</v>
      </c>
      <c r="D112" s="95">
        <v>3250000</v>
      </c>
      <c r="E112" s="94">
        <v>0</v>
      </c>
      <c r="F112" s="95">
        <f>D112+E112</f>
        <v>3250000</v>
      </c>
      <c r="G112" s="95">
        <v>2949272</v>
      </c>
      <c r="H112" s="95">
        <v>0</v>
      </c>
      <c r="I112" s="95">
        <f>G112+H112</f>
        <v>2949272</v>
      </c>
    </row>
    <row r="113" spans="1:9" ht="18">
      <c r="A113" s="323"/>
      <c r="B113" s="323"/>
      <c r="C113" s="323"/>
      <c r="D113" s="205"/>
      <c r="E113" s="205"/>
      <c r="F113" s="205"/>
      <c r="G113" s="93"/>
      <c r="H113" s="93"/>
      <c r="I113" s="93"/>
    </row>
  </sheetData>
  <mergeCells count="10">
    <mergeCell ref="J4:J5"/>
    <mergeCell ref="A108:C108"/>
    <mergeCell ref="A113:C113"/>
    <mergeCell ref="A111:B111"/>
    <mergeCell ref="A1:I1"/>
    <mergeCell ref="A3:I3"/>
    <mergeCell ref="A2:I2"/>
    <mergeCell ref="A72:I72"/>
    <mergeCell ref="A70:C70"/>
    <mergeCell ref="A109:C109"/>
  </mergeCells>
  <phoneticPr fontId="2" type="noConversion"/>
  <printOptions horizontalCentered="1"/>
  <pageMargins left="0.23622047244094491" right="0.15748031496062992" top="0.23622047244094491" bottom="0.19685039370078741" header="0.23622047244094491" footer="0.19685039370078741"/>
  <pageSetup paperSize="9" scale="70" orientation="portrait" r:id="rId1"/>
  <headerFooter alignWithMargins="0"/>
  <rowBreaks count="1" manualBreakCount="1">
    <brk id="71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N76"/>
  <sheetViews>
    <sheetView topLeftCell="A7" zoomScale="75" zoomScaleNormal="75" workbookViewId="0">
      <selection activeCell="K7" sqref="K7:M16"/>
    </sheetView>
  </sheetViews>
  <sheetFormatPr defaultRowHeight="12.75"/>
  <cols>
    <col min="1" max="1" width="9.5703125" customWidth="1"/>
    <col min="3" max="3" width="56.7109375" customWidth="1"/>
    <col min="4" max="4" width="15.42578125" hidden="1" customWidth="1"/>
    <col min="5" max="7" width="15.42578125" customWidth="1"/>
    <col min="8" max="8" width="17.7109375" customWidth="1"/>
    <col min="9" max="9" width="14.42578125" customWidth="1"/>
    <col min="10" max="10" width="15.42578125" customWidth="1"/>
    <col min="11" max="11" width="13.5703125" customWidth="1"/>
    <col min="12" max="12" width="11.42578125" bestFit="1" customWidth="1"/>
    <col min="13" max="13" width="9.85546875" bestFit="1" customWidth="1"/>
  </cols>
  <sheetData>
    <row r="1" spans="1:14" ht="35.1" customHeight="1">
      <c r="A1" s="330" t="s">
        <v>14</v>
      </c>
      <c r="B1" s="330"/>
      <c r="C1" s="330"/>
      <c r="D1" s="330"/>
      <c r="E1" s="330"/>
      <c r="F1" s="330"/>
      <c r="G1" s="330"/>
      <c r="H1" s="330"/>
      <c r="I1" s="330"/>
      <c r="J1" s="330"/>
    </row>
    <row r="2" spans="1:14" ht="18" customHeight="1">
      <c r="A2" s="305" t="s">
        <v>190</v>
      </c>
      <c r="B2" s="305"/>
      <c r="C2" s="305"/>
      <c r="D2" s="305"/>
      <c r="E2" s="305"/>
      <c r="F2" s="305"/>
      <c r="G2" s="305"/>
      <c r="H2" s="305"/>
      <c r="I2" s="305"/>
      <c r="J2" s="305"/>
      <c r="K2" s="51"/>
    </row>
    <row r="3" spans="1:14" ht="18" customHeight="1">
      <c r="A3" s="309" t="s">
        <v>191</v>
      </c>
      <c r="B3" s="309"/>
      <c r="C3" s="309"/>
      <c r="D3" s="309"/>
      <c r="E3" s="309"/>
      <c r="F3" s="309"/>
      <c r="G3" s="309"/>
      <c r="H3" s="309"/>
      <c r="I3" s="309"/>
      <c r="J3" s="309"/>
      <c r="K3" s="51"/>
    </row>
    <row r="4" spans="1:14" ht="65.099999999999994" customHeight="1">
      <c r="A4" s="26" t="s">
        <v>63</v>
      </c>
      <c r="B4" s="26" t="s">
        <v>56</v>
      </c>
      <c r="C4" s="27" t="s">
        <v>1</v>
      </c>
      <c r="D4" s="26" t="s">
        <v>62</v>
      </c>
      <c r="E4" s="47" t="s">
        <v>211</v>
      </c>
      <c r="F4" s="47" t="s">
        <v>107</v>
      </c>
      <c r="G4" s="46" t="s">
        <v>101</v>
      </c>
      <c r="H4" s="203" t="s">
        <v>277</v>
      </c>
      <c r="I4" s="47" t="s">
        <v>278</v>
      </c>
      <c r="J4" s="204" t="s">
        <v>279</v>
      </c>
    </row>
    <row r="5" spans="1:14" ht="15" customHeight="1">
      <c r="A5" s="26" t="s">
        <v>57</v>
      </c>
      <c r="B5" s="26" t="s">
        <v>58</v>
      </c>
      <c r="C5" s="26" t="s">
        <v>59</v>
      </c>
      <c r="D5" s="26" t="s">
        <v>60</v>
      </c>
      <c r="E5" s="26" t="s">
        <v>60</v>
      </c>
      <c r="F5" s="26" t="s">
        <v>61</v>
      </c>
      <c r="G5" s="26" t="s">
        <v>99</v>
      </c>
      <c r="H5" s="26" t="s">
        <v>270</v>
      </c>
      <c r="I5" s="26" t="s">
        <v>106</v>
      </c>
      <c r="J5" s="26" t="s">
        <v>120</v>
      </c>
    </row>
    <row r="6" spans="1:14" ht="18" customHeight="1">
      <c r="A6" s="309" t="s">
        <v>256</v>
      </c>
      <c r="B6" s="309"/>
      <c r="C6" s="309"/>
      <c r="D6" s="309"/>
      <c r="E6" s="309"/>
      <c r="F6" s="309"/>
      <c r="G6" s="309"/>
      <c r="H6" s="309"/>
      <c r="I6" s="309"/>
      <c r="J6" s="309"/>
    </row>
    <row r="7" spans="1:14" ht="24.95" customHeight="1">
      <c r="A7" s="37" t="s">
        <v>188</v>
      </c>
      <c r="B7" s="59" t="s">
        <v>37</v>
      </c>
      <c r="C7" s="13" t="s">
        <v>35</v>
      </c>
      <c r="D7" s="12" t="e">
        <f>#REF!</f>
        <v>#REF!</v>
      </c>
      <c r="E7" s="39">
        <v>14462000</v>
      </c>
      <c r="F7" s="12">
        <v>1000000</v>
      </c>
      <c r="G7" s="12">
        <f t="shared" ref="G7:G36" si="0">F7+E7</f>
        <v>15462000</v>
      </c>
      <c r="H7" s="39">
        <v>11309340</v>
      </c>
      <c r="I7" s="12">
        <v>82068</v>
      </c>
      <c r="J7" s="12">
        <f t="shared" ref="J7:J36" si="1">I7+H7</f>
        <v>11391408</v>
      </c>
      <c r="K7" s="32"/>
      <c r="M7" s="35"/>
    </row>
    <row r="8" spans="1:14" ht="24.95" customHeight="1">
      <c r="A8" s="37" t="s">
        <v>155</v>
      </c>
      <c r="B8" s="59" t="s">
        <v>38</v>
      </c>
      <c r="C8" s="11" t="s">
        <v>2</v>
      </c>
      <c r="D8" s="12">
        <v>0</v>
      </c>
      <c r="E8" s="39">
        <v>2586000</v>
      </c>
      <c r="F8" s="12">
        <v>179000</v>
      </c>
      <c r="G8" s="12">
        <f t="shared" si="0"/>
        <v>2765000</v>
      </c>
      <c r="H8" s="39">
        <v>2022702</v>
      </c>
      <c r="I8" s="12">
        <v>14699</v>
      </c>
      <c r="J8" s="12">
        <f t="shared" si="1"/>
        <v>2037401</v>
      </c>
      <c r="K8" s="25"/>
      <c r="L8" s="25"/>
      <c r="M8" s="25"/>
    </row>
    <row r="9" spans="1:14" ht="24.95" customHeight="1">
      <c r="A9" s="37" t="s">
        <v>150</v>
      </c>
      <c r="B9" s="59" t="s">
        <v>39</v>
      </c>
      <c r="C9" s="13" t="s">
        <v>23</v>
      </c>
      <c r="D9" s="21" t="e">
        <f>#REF!</f>
        <v>#REF!</v>
      </c>
      <c r="E9" s="12">
        <v>540000</v>
      </c>
      <c r="F9" s="12">
        <v>120000</v>
      </c>
      <c r="G9" s="12">
        <f t="shared" si="0"/>
        <v>660000</v>
      </c>
      <c r="H9" s="12">
        <v>300960</v>
      </c>
      <c r="I9" s="12">
        <v>70080</v>
      </c>
      <c r="J9" s="12">
        <f t="shared" si="1"/>
        <v>371040</v>
      </c>
      <c r="K9" s="32"/>
      <c r="M9" s="32"/>
      <c r="N9" s="32"/>
    </row>
    <row r="10" spans="1:14" ht="24.95" customHeight="1">
      <c r="A10" s="37" t="s">
        <v>189</v>
      </c>
      <c r="B10" s="59" t="s">
        <v>40</v>
      </c>
      <c r="C10" s="13" t="s">
        <v>11</v>
      </c>
      <c r="D10" s="14" t="e">
        <f>#REF!+#REF!+#REF!</f>
        <v>#REF!</v>
      </c>
      <c r="E10" s="12">
        <v>715000</v>
      </c>
      <c r="F10" s="12">
        <v>50000</v>
      </c>
      <c r="G10" s="12">
        <f t="shared" si="0"/>
        <v>765000</v>
      </c>
      <c r="H10" s="12">
        <v>0</v>
      </c>
      <c r="I10" s="12">
        <v>0</v>
      </c>
      <c r="J10" s="12">
        <f t="shared" si="1"/>
        <v>0</v>
      </c>
    </row>
    <row r="11" spans="1:14" ht="24.95" customHeight="1">
      <c r="A11" s="37" t="s">
        <v>151</v>
      </c>
      <c r="B11" s="59" t="s">
        <v>41</v>
      </c>
      <c r="C11" s="13" t="s">
        <v>33</v>
      </c>
      <c r="D11" s="14" t="e">
        <f>#REF!</f>
        <v>#REF!</v>
      </c>
      <c r="E11" s="12">
        <v>0</v>
      </c>
      <c r="F11" s="12">
        <v>0</v>
      </c>
      <c r="G11" s="12">
        <f t="shared" si="0"/>
        <v>0</v>
      </c>
      <c r="H11" s="12">
        <v>0</v>
      </c>
      <c r="I11" s="12">
        <v>0</v>
      </c>
      <c r="J11" s="12">
        <f t="shared" si="1"/>
        <v>0</v>
      </c>
    </row>
    <row r="12" spans="1:14" ht="24.95" customHeight="1">
      <c r="A12" s="37" t="s">
        <v>230</v>
      </c>
      <c r="B12" s="59" t="s">
        <v>42</v>
      </c>
      <c r="C12" s="20" t="s">
        <v>30</v>
      </c>
      <c r="D12" s="21">
        <v>0</v>
      </c>
      <c r="E12" s="169">
        <v>920000</v>
      </c>
      <c r="F12" s="12">
        <v>50000</v>
      </c>
      <c r="G12" s="12">
        <f t="shared" si="0"/>
        <v>970000</v>
      </c>
      <c r="H12" s="169">
        <v>382909</v>
      </c>
      <c r="I12" s="12">
        <v>0</v>
      </c>
      <c r="J12" s="12">
        <f t="shared" si="1"/>
        <v>382909</v>
      </c>
      <c r="K12" s="122"/>
      <c r="L12" s="25"/>
    </row>
    <row r="13" spans="1:14" ht="24.95" customHeight="1">
      <c r="A13" s="37" t="s">
        <v>231</v>
      </c>
      <c r="B13" s="59" t="s">
        <v>43</v>
      </c>
      <c r="C13" s="13" t="s">
        <v>3</v>
      </c>
      <c r="D13" s="12" t="e">
        <f>#REF!+#REF!+#REF!+#REF!+#REF!+#REF!</f>
        <v>#REF!</v>
      </c>
      <c r="E13" s="169">
        <v>1748000</v>
      </c>
      <c r="F13" s="12">
        <v>184000</v>
      </c>
      <c r="G13" s="12">
        <f t="shared" si="0"/>
        <v>1932000</v>
      </c>
      <c r="H13" s="169">
        <v>920589</v>
      </c>
      <c r="I13" s="12">
        <v>29235</v>
      </c>
      <c r="J13" s="12">
        <f t="shared" si="1"/>
        <v>949824</v>
      </c>
      <c r="L13" s="139"/>
    </row>
    <row r="14" spans="1:14" ht="24.95" customHeight="1">
      <c r="A14" s="59" t="s">
        <v>197</v>
      </c>
      <c r="B14" s="10" t="s">
        <v>44</v>
      </c>
      <c r="C14" s="13" t="s">
        <v>4</v>
      </c>
      <c r="D14" s="12" t="e">
        <f>#REF!+#REF!</f>
        <v>#REF!</v>
      </c>
      <c r="E14" s="12">
        <v>20000</v>
      </c>
      <c r="F14" s="12">
        <v>100000</v>
      </c>
      <c r="G14" s="12">
        <f t="shared" si="0"/>
        <v>120000</v>
      </c>
      <c r="H14" s="12">
        <v>9863</v>
      </c>
      <c r="I14" s="12">
        <v>37752</v>
      </c>
      <c r="J14" s="12">
        <f t="shared" si="1"/>
        <v>47615</v>
      </c>
    </row>
    <row r="15" spans="1:14" ht="24.95" customHeight="1">
      <c r="A15" s="37" t="s">
        <v>232</v>
      </c>
      <c r="B15" s="37" t="s">
        <v>45</v>
      </c>
      <c r="C15" s="52" t="s">
        <v>5</v>
      </c>
      <c r="D15" s="39" t="e">
        <f>#REF!+#REF!+#REF!+#REF!+#REF!</f>
        <v>#REF!</v>
      </c>
      <c r="E15" s="39">
        <f>E16+E17+E18</f>
        <v>420000</v>
      </c>
      <c r="F15" s="39">
        <f t="shared" ref="F15:G15" si="2">F16+F17</f>
        <v>370000</v>
      </c>
      <c r="G15" s="39">
        <f t="shared" si="2"/>
        <v>790000</v>
      </c>
      <c r="H15" s="39">
        <v>134140</v>
      </c>
      <c r="I15" s="39">
        <v>73962</v>
      </c>
      <c r="J15" s="39">
        <f t="shared" ref="J15" si="3">J16+J17</f>
        <v>208102</v>
      </c>
    </row>
    <row r="16" spans="1:14" ht="24.95" customHeight="1">
      <c r="A16" s="10"/>
      <c r="B16" s="10"/>
      <c r="C16" s="22" t="s">
        <v>80</v>
      </c>
      <c r="D16" s="12"/>
      <c r="E16" s="12">
        <v>420000</v>
      </c>
      <c r="F16" s="12">
        <v>370000</v>
      </c>
      <c r="G16" s="12">
        <f t="shared" si="0"/>
        <v>790000</v>
      </c>
      <c r="H16" s="12">
        <v>134140</v>
      </c>
      <c r="I16" s="12">
        <v>73962</v>
      </c>
      <c r="J16" s="12">
        <f t="shared" si="1"/>
        <v>208102</v>
      </c>
      <c r="M16" s="76"/>
    </row>
    <row r="17" spans="1:10" ht="24.95" customHeight="1">
      <c r="A17" s="10"/>
      <c r="B17" s="10"/>
      <c r="C17" s="175" t="s">
        <v>82</v>
      </c>
      <c r="D17" s="128"/>
      <c r="E17" s="128">
        <v>0</v>
      </c>
      <c r="F17" s="128"/>
      <c r="G17" s="128">
        <f t="shared" si="0"/>
        <v>0</v>
      </c>
      <c r="H17" s="128">
        <v>0</v>
      </c>
      <c r="I17" s="128"/>
      <c r="J17" s="128">
        <f t="shared" si="1"/>
        <v>0</v>
      </c>
    </row>
    <row r="18" spans="1:10" ht="24.95" customHeight="1">
      <c r="A18" s="10"/>
      <c r="B18" s="10"/>
      <c r="C18" s="177" t="s">
        <v>81</v>
      </c>
      <c r="D18" s="146"/>
      <c r="E18" s="146"/>
      <c r="F18" s="146"/>
      <c r="G18" s="146"/>
      <c r="H18" s="146"/>
      <c r="I18" s="146"/>
      <c r="J18" s="146"/>
    </row>
    <row r="19" spans="1:10" ht="24.95" customHeight="1">
      <c r="A19" s="59" t="s">
        <v>233</v>
      </c>
      <c r="B19" s="59" t="s">
        <v>46</v>
      </c>
      <c r="C19" s="52" t="s">
        <v>6</v>
      </c>
      <c r="D19" s="40">
        <v>0</v>
      </c>
      <c r="E19" s="39">
        <f>E20+E21+E22</f>
        <v>30000</v>
      </c>
      <c r="F19" s="39">
        <f t="shared" ref="F19:G19" si="4">F20+F21+F22</f>
        <v>50000</v>
      </c>
      <c r="G19" s="39">
        <f t="shared" si="4"/>
        <v>80000</v>
      </c>
      <c r="H19" s="39">
        <f>H20+H21+H22</f>
        <v>17500</v>
      </c>
      <c r="I19" s="39">
        <v>19056</v>
      </c>
      <c r="J19" s="39">
        <f t="shared" ref="J19" si="5">J20+J21+J22</f>
        <v>36556</v>
      </c>
    </row>
    <row r="20" spans="1:10" ht="24.95" customHeight="1">
      <c r="A20" s="59"/>
      <c r="B20" s="59"/>
      <c r="C20" s="22" t="s">
        <v>80</v>
      </c>
      <c r="D20" s="21"/>
      <c r="E20" s="12">
        <v>30000</v>
      </c>
      <c r="F20" s="12">
        <v>50000</v>
      </c>
      <c r="G20" s="12">
        <f>E20+F20</f>
        <v>80000</v>
      </c>
      <c r="H20" s="12">
        <v>17500</v>
      </c>
      <c r="I20" s="12">
        <v>19056</v>
      </c>
      <c r="J20" s="12">
        <f>H20+I20</f>
        <v>36556</v>
      </c>
    </row>
    <row r="21" spans="1:10" ht="24.95" customHeight="1">
      <c r="A21" s="59"/>
      <c r="B21" s="59"/>
      <c r="C21" s="175" t="s">
        <v>82</v>
      </c>
      <c r="D21" s="176"/>
      <c r="E21" s="128">
        <v>0</v>
      </c>
      <c r="F21" s="128"/>
      <c r="G21" s="128">
        <f t="shared" ref="G21:G22" si="6">E21+F21</f>
        <v>0</v>
      </c>
      <c r="H21" s="128">
        <v>0</v>
      </c>
      <c r="I21" s="128"/>
      <c r="J21" s="128">
        <f t="shared" ref="J21:J22" si="7">H21+I21</f>
        <v>0</v>
      </c>
    </row>
    <row r="22" spans="1:10" ht="24.95" customHeight="1">
      <c r="A22" s="59"/>
      <c r="B22" s="59"/>
      <c r="C22" s="177" t="s">
        <v>81</v>
      </c>
      <c r="D22" s="178"/>
      <c r="E22" s="146"/>
      <c r="F22" s="146"/>
      <c r="G22" s="146">
        <f t="shared" si="6"/>
        <v>0</v>
      </c>
      <c r="H22" s="146"/>
      <c r="I22" s="146"/>
      <c r="J22" s="146">
        <f t="shared" si="7"/>
        <v>0</v>
      </c>
    </row>
    <row r="23" spans="1:10" ht="24.95" customHeight="1">
      <c r="A23" s="59" t="s">
        <v>234</v>
      </c>
      <c r="B23" s="59" t="s">
        <v>47</v>
      </c>
      <c r="C23" s="52" t="s">
        <v>7</v>
      </c>
      <c r="D23" s="134" t="e">
        <f>#REF!+#REF!</f>
        <v>#REF!</v>
      </c>
      <c r="E23" s="39">
        <v>110000</v>
      </c>
      <c r="F23" s="39">
        <v>80000</v>
      </c>
      <c r="G23" s="39">
        <f t="shared" si="0"/>
        <v>190000</v>
      </c>
      <c r="H23" s="39">
        <v>32880</v>
      </c>
      <c r="I23" s="39">
        <v>56666</v>
      </c>
      <c r="J23" s="39">
        <f t="shared" si="1"/>
        <v>89546</v>
      </c>
    </row>
    <row r="24" spans="1:10" ht="24.95" customHeight="1">
      <c r="A24" s="37" t="s">
        <v>235</v>
      </c>
      <c r="B24" s="37" t="s">
        <v>48</v>
      </c>
      <c r="C24" s="52" t="s">
        <v>8</v>
      </c>
      <c r="D24" s="40" t="e">
        <f>#REF!+#REF!+#REF!+#REF!+#REF!+#REF!</f>
        <v>#REF!</v>
      </c>
      <c r="E24" s="40">
        <f>E25+E26+E27</f>
        <v>150000</v>
      </c>
      <c r="F24" s="40">
        <f t="shared" ref="F24:G24" si="8">F25+F26</f>
        <v>230000</v>
      </c>
      <c r="G24" s="40">
        <f t="shared" si="8"/>
        <v>380000</v>
      </c>
      <c r="H24" s="40">
        <v>31960</v>
      </c>
      <c r="I24" s="40">
        <f t="shared" ref="I24:J24" si="9">I25+I26</f>
        <v>32672</v>
      </c>
      <c r="J24" s="40">
        <f t="shared" si="9"/>
        <v>64632</v>
      </c>
    </row>
    <row r="25" spans="1:10" ht="24.95" customHeight="1">
      <c r="A25" s="10"/>
      <c r="B25" s="10"/>
      <c r="C25" s="22" t="s">
        <v>80</v>
      </c>
      <c r="D25" s="21"/>
      <c r="E25" s="12">
        <v>150000</v>
      </c>
      <c r="F25" s="12">
        <v>230000</v>
      </c>
      <c r="G25" s="12">
        <f t="shared" si="0"/>
        <v>380000</v>
      </c>
      <c r="H25" s="12">
        <v>31960</v>
      </c>
      <c r="I25" s="12">
        <v>32672</v>
      </c>
      <c r="J25" s="12">
        <f t="shared" si="1"/>
        <v>64632</v>
      </c>
    </row>
    <row r="26" spans="1:10" ht="24.95" customHeight="1">
      <c r="A26" s="10"/>
      <c r="B26" s="10"/>
      <c r="C26" s="175" t="s">
        <v>82</v>
      </c>
      <c r="D26" s="176"/>
      <c r="E26" s="128">
        <v>0</v>
      </c>
      <c r="F26" s="128">
        <v>0</v>
      </c>
      <c r="G26" s="128">
        <f t="shared" si="0"/>
        <v>0</v>
      </c>
      <c r="H26" s="128">
        <v>0</v>
      </c>
      <c r="I26" s="128">
        <v>0</v>
      </c>
      <c r="J26" s="128">
        <f t="shared" si="1"/>
        <v>0</v>
      </c>
    </row>
    <row r="27" spans="1:10" ht="24.95" customHeight="1">
      <c r="A27" s="10"/>
      <c r="B27" s="10"/>
      <c r="C27" s="177" t="s">
        <v>81</v>
      </c>
      <c r="D27" s="178"/>
      <c r="E27" s="146"/>
      <c r="F27" s="146"/>
      <c r="G27" s="146"/>
      <c r="H27" s="146"/>
      <c r="I27" s="146"/>
      <c r="J27" s="146"/>
    </row>
    <row r="28" spans="1:10" ht="24.95" customHeight="1">
      <c r="A28" s="59" t="s">
        <v>238</v>
      </c>
      <c r="B28" s="59" t="s">
        <v>124</v>
      </c>
      <c r="C28" s="38" t="s">
        <v>123</v>
      </c>
      <c r="D28" s="21"/>
      <c r="E28" s="39">
        <v>1825000</v>
      </c>
      <c r="F28" s="39">
        <v>130000</v>
      </c>
      <c r="G28" s="39">
        <f t="shared" si="0"/>
        <v>1955000</v>
      </c>
      <c r="H28" s="39">
        <v>1521764</v>
      </c>
      <c r="I28" s="39">
        <v>9326</v>
      </c>
      <c r="J28" s="39">
        <f t="shared" si="1"/>
        <v>1531090</v>
      </c>
    </row>
    <row r="29" spans="1:10" ht="24.95" customHeight="1">
      <c r="A29" s="59" t="s">
        <v>240</v>
      </c>
      <c r="B29" s="59" t="s">
        <v>51</v>
      </c>
      <c r="C29" s="52" t="s">
        <v>25</v>
      </c>
      <c r="D29" s="21"/>
      <c r="E29" s="39">
        <v>0</v>
      </c>
      <c r="F29" s="39">
        <v>35000</v>
      </c>
      <c r="G29" s="39">
        <f t="shared" si="0"/>
        <v>35000</v>
      </c>
      <c r="H29" s="39">
        <v>0</v>
      </c>
      <c r="I29" s="39">
        <v>17596</v>
      </c>
      <c r="J29" s="39">
        <f t="shared" si="1"/>
        <v>17596</v>
      </c>
    </row>
    <row r="30" spans="1:10" ht="24.95" customHeight="1">
      <c r="A30" s="59" t="s">
        <v>241</v>
      </c>
      <c r="B30" s="59" t="s">
        <v>52</v>
      </c>
      <c r="C30" s="185" t="s">
        <v>29</v>
      </c>
      <c r="D30" s="21"/>
      <c r="E30" s="169">
        <v>0</v>
      </c>
      <c r="F30" s="12">
        <v>60000</v>
      </c>
      <c r="G30" s="12">
        <f t="shared" si="0"/>
        <v>60000</v>
      </c>
      <c r="H30" s="169">
        <v>0</v>
      </c>
      <c r="I30" s="12">
        <v>0</v>
      </c>
      <c r="J30" s="12">
        <f t="shared" si="1"/>
        <v>0</v>
      </c>
    </row>
    <row r="31" spans="1:10" ht="24.95" customHeight="1">
      <c r="A31" s="59" t="s">
        <v>242</v>
      </c>
      <c r="B31" s="59" t="s">
        <v>53</v>
      </c>
      <c r="C31" s="13" t="s">
        <v>17</v>
      </c>
      <c r="D31" s="21" t="e">
        <f>#REF!+#REF!</f>
        <v>#REF!</v>
      </c>
      <c r="E31" s="12">
        <v>0</v>
      </c>
      <c r="F31" s="12">
        <v>1000</v>
      </c>
      <c r="G31" s="12">
        <f t="shared" si="0"/>
        <v>1000</v>
      </c>
      <c r="H31" s="12">
        <v>0</v>
      </c>
      <c r="I31" s="12">
        <v>0</v>
      </c>
      <c r="J31" s="12">
        <f t="shared" si="1"/>
        <v>0</v>
      </c>
    </row>
    <row r="32" spans="1:10" ht="24.95" customHeight="1">
      <c r="A32" s="59" t="s">
        <v>243</v>
      </c>
      <c r="B32" s="59" t="s">
        <v>54</v>
      </c>
      <c r="C32" s="38" t="s">
        <v>18</v>
      </c>
      <c r="D32" s="12" t="e">
        <f>#REF!+#REF!</f>
        <v>#REF!</v>
      </c>
      <c r="E32" s="39">
        <f t="shared" ref="E32:G32" si="10">E33+E34+E35</f>
        <v>2000000</v>
      </c>
      <c r="F32" s="39">
        <f t="shared" si="10"/>
        <v>500000</v>
      </c>
      <c r="G32" s="39">
        <f t="shared" si="10"/>
        <v>2500000</v>
      </c>
      <c r="H32" s="39"/>
      <c r="I32" s="39">
        <v>0</v>
      </c>
      <c r="J32" s="39">
        <f t="shared" ref="J32" si="11">J33+J34+J35</f>
        <v>0</v>
      </c>
    </row>
    <row r="33" spans="1:11" ht="24.95" customHeight="1">
      <c r="A33" s="59"/>
      <c r="B33" s="59"/>
      <c r="C33" s="22" t="s">
        <v>80</v>
      </c>
      <c r="D33" s="12"/>
      <c r="E33" s="12">
        <v>0</v>
      </c>
      <c r="F33" s="12">
        <v>500000</v>
      </c>
      <c r="G33" s="12">
        <f>E33+F33</f>
        <v>500000</v>
      </c>
      <c r="H33" s="12">
        <v>0</v>
      </c>
      <c r="I33" s="12">
        <v>0</v>
      </c>
      <c r="J33" s="12">
        <f>H33+I33</f>
        <v>0</v>
      </c>
    </row>
    <row r="34" spans="1:11" ht="24.95" customHeight="1">
      <c r="A34" s="59"/>
      <c r="B34" s="59"/>
      <c r="C34" s="175" t="s">
        <v>82</v>
      </c>
      <c r="D34" s="128"/>
      <c r="E34" s="128">
        <v>2000000</v>
      </c>
      <c r="F34" s="128"/>
      <c r="G34" s="128">
        <f t="shared" ref="G34:G35" si="12">E34+F34</f>
        <v>2000000</v>
      </c>
      <c r="H34" s="128"/>
      <c r="I34" s="128"/>
      <c r="J34" s="128">
        <f t="shared" ref="J34:J35" si="13">H34+I34</f>
        <v>0</v>
      </c>
    </row>
    <row r="35" spans="1:11" ht="24.95" customHeight="1">
      <c r="A35" s="59"/>
      <c r="B35" s="59"/>
      <c r="C35" s="177" t="s">
        <v>81</v>
      </c>
      <c r="D35" s="146"/>
      <c r="E35" s="146">
        <v>0</v>
      </c>
      <c r="F35" s="146"/>
      <c r="G35" s="146">
        <f t="shared" si="12"/>
        <v>0</v>
      </c>
      <c r="H35" s="146">
        <v>0</v>
      </c>
      <c r="I35" s="146"/>
      <c r="J35" s="146">
        <f t="shared" si="13"/>
        <v>0</v>
      </c>
    </row>
    <row r="36" spans="1:11" ht="24.95" customHeight="1">
      <c r="A36" s="59" t="s">
        <v>244</v>
      </c>
      <c r="B36" s="59" t="s">
        <v>55</v>
      </c>
      <c r="C36" s="13" t="s">
        <v>31</v>
      </c>
      <c r="D36" s="12" t="e">
        <f>#REF!</f>
        <v>#REF!</v>
      </c>
      <c r="E36" s="12">
        <v>0</v>
      </c>
      <c r="F36" s="12">
        <v>50000</v>
      </c>
      <c r="G36" s="12">
        <f t="shared" si="0"/>
        <v>50000</v>
      </c>
      <c r="H36" s="12">
        <v>0</v>
      </c>
      <c r="I36" s="12">
        <v>1990</v>
      </c>
      <c r="J36" s="12">
        <f t="shared" si="1"/>
        <v>1990</v>
      </c>
    </row>
    <row r="37" spans="1:11" s="5" customFormat="1" ht="24.95" customHeight="1">
      <c r="A37" s="254" t="s">
        <v>160</v>
      </c>
      <c r="B37" s="254"/>
      <c r="C37" s="254"/>
      <c r="D37" s="24" t="e">
        <f>D36+D32+D31+D30+D29+#REF!+D24+D23+D19+D15+D14+D13+D12+D11+D10+D8+D7</f>
        <v>#REF!</v>
      </c>
      <c r="E37" s="17">
        <f>E7+E8+E9+E10+E11+E12+E13+E14+E15+E19+E23+E24+E28+E29+E30+E31+E32+E36</f>
        <v>25526000</v>
      </c>
      <c r="F37" s="17">
        <f>F36+F32+F31+F30+F29+F28+F24+F23+F19+F15+F14+F13+F12+F11+F10+F9+F8+F7</f>
        <v>3189000</v>
      </c>
      <c r="G37" s="17">
        <f>G36+G32+G31+G30+G29+G28+G24+G23+G19+G15+G14+G13+G12+G11+G10+G9+G8+G7</f>
        <v>28715000</v>
      </c>
      <c r="H37" s="17">
        <f>H7+H8+H9+H10+H11+H12+H13+H14+H15+H19+H23+H24+H28+H29+H30+H31+H32+H36</f>
        <v>16684607</v>
      </c>
      <c r="I37" s="17">
        <f>I36+I32+I31+I30+I29+I28+I24+I23+I19+I15+I14+I13+I12+I11+I10+I9+I8+I7</f>
        <v>445102</v>
      </c>
      <c r="J37" s="17">
        <f>J36+J32+J31+J30+J29+J28+J24+J23+J19+J15+J14+J13+J12+J11+J10+J9+J8+J7</f>
        <v>17129709</v>
      </c>
      <c r="K37" s="43">
        <f>H37+I37</f>
        <v>17129709</v>
      </c>
    </row>
    <row r="38" spans="1:11" s="6" customFormat="1" ht="21.95" customHeight="1">
      <c r="A38" s="259" t="s">
        <v>112</v>
      </c>
      <c r="B38" s="259"/>
      <c r="C38" s="259"/>
      <c r="D38" s="104"/>
      <c r="E38" s="101">
        <f>E33+E31+E30+E29+E28+E25+E23+E20+E16+E14+E13+E12+E11+E10+E9+E8+E7</f>
        <v>23526000</v>
      </c>
      <c r="F38" s="101"/>
      <c r="G38" s="101">
        <f>E38+F38</f>
        <v>23526000</v>
      </c>
      <c r="H38" s="101">
        <f>H33+H31+H30+H29+H28+H25+H23+H20+H16+H14+H13+H12+H11+H10+H9+H8+H7</f>
        <v>16684607</v>
      </c>
      <c r="I38" s="101"/>
      <c r="J38" s="101">
        <f>H38+I38</f>
        <v>16684607</v>
      </c>
    </row>
    <row r="39" spans="1:11" s="6" customFormat="1" ht="21.95" customHeight="1">
      <c r="A39" s="259" t="s">
        <v>113</v>
      </c>
      <c r="B39" s="259"/>
      <c r="C39" s="259"/>
      <c r="D39" s="104"/>
      <c r="E39" s="101"/>
      <c r="F39" s="101">
        <f>F36+F32+F31+F30+F29+F28+F25+F23+F19+F16+F14+F13+F12+F11+F10+F9+F8+F7</f>
        <v>3189000</v>
      </c>
      <c r="G39" s="101">
        <f>E39+F39</f>
        <v>3189000</v>
      </c>
      <c r="H39" s="101"/>
      <c r="I39" s="101">
        <f>I36+I32+I31+I30+I29+I28+I25+I23+I19+I16+I14+I13+I12+I11+I10+I9+I8+I7</f>
        <v>445102</v>
      </c>
      <c r="J39" s="101">
        <f>H39+I39</f>
        <v>445102</v>
      </c>
    </row>
    <row r="40" spans="1:11" s="6" customFormat="1" ht="21.95" customHeight="1">
      <c r="A40" s="132" t="s">
        <v>202</v>
      </c>
      <c r="B40" s="132"/>
      <c r="C40" s="132"/>
      <c r="D40" s="104"/>
      <c r="E40" s="101">
        <f>E34+E26+E21+E17</f>
        <v>2000000</v>
      </c>
      <c r="F40" s="101"/>
      <c r="G40" s="101">
        <f>E40+F40</f>
        <v>2000000</v>
      </c>
      <c r="H40" s="101">
        <f>H34+H26+H21+H17</f>
        <v>0</v>
      </c>
      <c r="I40" s="101"/>
      <c r="J40" s="101">
        <f>H40+I40</f>
        <v>0</v>
      </c>
    </row>
    <row r="41" spans="1:11" ht="15">
      <c r="A41" s="311" t="s">
        <v>114</v>
      </c>
      <c r="B41" s="311"/>
      <c r="C41" s="311"/>
      <c r="D41" s="104"/>
      <c r="E41" s="101">
        <f>E18+E27</f>
        <v>0</v>
      </c>
      <c r="F41" s="104"/>
      <c r="G41" s="101">
        <f>E41+F41</f>
        <v>0</v>
      </c>
      <c r="H41" s="101">
        <f>H18+H27</f>
        <v>0</v>
      </c>
      <c r="I41" s="104"/>
      <c r="J41" s="101">
        <f>H41+I41</f>
        <v>0</v>
      </c>
    </row>
    <row r="42" spans="1:11" ht="15.75">
      <c r="A42" s="329" t="s">
        <v>182</v>
      </c>
      <c r="B42" s="329"/>
      <c r="C42" s="329"/>
      <c r="D42" s="104"/>
      <c r="E42" s="111">
        <f>E38+E39+E40+E41</f>
        <v>25526000</v>
      </c>
      <c r="F42" s="111">
        <f t="shared" ref="F42:G42" si="14">F38+F39+F40+F41</f>
        <v>3189000</v>
      </c>
      <c r="G42" s="111">
        <f t="shared" si="14"/>
        <v>28715000</v>
      </c>
      <c r="H42" s="111">
        <f>H38+H39+H40+H41</f>
        <v>16684607</v>
      </c>
      <c r="I42" s="111">
        <f t="shared" ref="I42:J42" si="15">I38+I39+I40+I41</f>
        <v>445102</v>
      </c>
      <c r="J42" s="111">
        <f t="shared" si="15"/>
        <v>17129709</v>
      </c>
    </row>
    <row r="74" spans="11:11">
      <c r="K74">
        <v>0</v>
      </c>
    </row>
    <row r="75" spans="11:11">
      <c r="K75">
        <v>0</v>
      </c>
    </row>
    <row r="76" spans="11:11">
      <c r="K76">
        <v>0</v>
      </c>
    </row>
  </sheetData>
  <mergeCells count="9">
    <mergeCell ref="A42:C42"/>
    <mergeCell ref="A41:C41"/>
    <mergeCell ref="A37:C37"/>
    <mergeCell ref="A1:J1"/>
    <mergeCell ref="A38:C38"/>
    <mergeCell ref="A39:C39"/>
    <mergeCell ref="A3:J3"/>
    <mergeCell ref="A2:J2"/>
    <mergeCell ref="A6:J6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81"/>
  <sheetViews>
    <sheetView topLeftCell="A50" zoomScale="75" zoomScaleNormal="75" workbookViewId="0">
      <selection activeCell="H67" sqref="H67"/>
    </sheetView>
  </sheetViews>
  <sheetFormatPr defaultRowHeight="12.75"/>
  <cols>
    <col min="1" max="1" width="9.5703125" customWidth="1"/>
    <col min="2" max="2" width="9" customWidth="1"/>
    <col min="3" max="3" width="55.7109375" customWidth="1"/>
    <col min="4" max="4" width="19.7109375" customWidth="1"/>
    <col min="5" max="5" width="17.5703125" customWidth="1"/>
    <col min="6" max="6" width="18.5703125" customWidth="1"/>
    <col min="7" max="7" width="18" customWidth="1"/>
    <col min="8" max="8" width="16.28515625" customWidth="1"/>
    <col min="9" max="9" width="17.7109375" customWidth="1"/>
    <col min="10" max="11" width="11.5703125" bestFit="1" customWidth="1"/>
    <col min="13" max="13" width="12.28515625" bestFit="1" customWidth="1"/>
  </cols>
  <sheetData>
    <row r="1" spans="1:10" ht="30" customHeight="1">
      <c r="A1" s="302" t="s">
        <v>15</v>
      </c>
      <c r="B1" s="302"/>
      <c r="C1" s="302"/>
      <c r="D1" s="302"/>
      <c r="E1" s="302"/>
      <c r="F1" s="302"/>
      <c r="G1" s="302"/>
      <c r="H1" s="302"/>
      <c r="I1" s="302"/>
    </row>
    <row r="2" spans="1:10" ht="18" customHeight="1">
      <c r="A2" s="305" t="s">
        <v>190</v>
      </c>
      <c r="B2" s="305"/>
      <c r="C2" s="305"/>
      <c r="D2" s="305"/>
      <c r="E2" s="305"/>
      <c r="F2" s="305"/>
      <c r="G2" s="305"/>
      <c r="H2" s="305"/>
      <c r="I2" s="305"/>
    </row>
    <row r="3" spans="1:10" ht="18" customHeight="1">
      <c r="A3" s="312" t="s">
        <v>191</v>
      </c>
      <c r="B3" s="312"/>
      <c r="C3" s="312"/>
      <c r="D3" s="312"/>
      <c r="E3" s="312"/>
      <c r="F3" s="312"/>
      <c r="G3" s="312"/>
      <c r="H3" s="312"/>
      <c r="I3" s="312"/>
    </row>
    <row r="4" spans="1:10" ht="65.099999999999994" customHeight="1">
      <c r="A4" s="8" t="s">
        <v>63</v>
      </c>
      <c r="B4" s="8" t="s">
        <v>56</v>
      </c>
      <c r="C4" s="27" t="s">
        <v>1</v>
      </c>
      <c r="D4" s="47" t="s">
        <v>211</v>
      </c>
      <c r="E4" s="47" t="s">
        <v>107</v>
      </c>
      <c r="F4" s="46" t="s">
        <v>101</v>
      </c>
      <c r="G4" s="203" t="s">
        <v>277</v>
      </c>
      <c r="H4" s="47" t="s">
        <v>278</v>
      </c>
      <c r="I4" s="204" t="s">
        <v>279</v>
      </c>
    </row>
    <row r="5" spans="1:10" ht="20.100000000000001" customHeight="1">
      <c r="A5" s="9" t="s">
        <v>57</v>
      </c>
      <c r="B5" s="9" t="s">
        <v>58</v>
      </c>
      <c r="C5" s="9" t="s">
        <v>59</v>
      </c>
      <c r="D5" s="8" t="s">
        <v>60</v>
      </c>
      <c r="E5" s="8" t="s">
        <v>61</v>
      </c>
      <c r="F5" s="26" t="s">
        <v>99</v>
      </c>
      <c r="G5" s="26" t="s">
        <v>270</v>
      </c>
      <c r="H5" s="26" t="s">
        <v>106</v>
      </c>
      <c r="I5" s="26" t="s">
        <v>120</v>
      </c>
    </row>
    <row r="6" spans="1:10" ht="20.100000000000001" customHeight="1">
      <c r="A6" s="307" t="s">
        <v>256</v>
      </c>
      <c r="B6" s="307"/>
      <c r="C6" s="307"/>
      <c r="D6" s="307"/>
      <c r="E6" s="307"/>
      <c r="F6" s="307"/>
      <c r="G6" s="307"/>
      <c r="H6" s="307"/>
      <c r="I6" s="307"/>
    </row>
    <row r="7" spans="1:10" ht="24.95" customHeight="1">
      <c r="A7" s="37" t="s">
        <v>188</v>
      </c>
      <c r="B7" s="59" t="s">
        <v>37</v>
      </c>
      <c r="C7" s="13" t="s">
        <v>35</v>
      </c>
      <c r="D7" s="39">
        <v>13953000</v>
      </c>
      <c r="E7" s="12">
        <v>1905000</v>
      </c>
      <c r="F7" s="12">
        <f t="shared" ref="F7:F36" si="0">E7+D7</f>
        <v>15858000</v>
      </c>
      <c r="G7" s="39">
        <v>10760000</v>
      </c>
      <c r="H7" s="12">
        <v>531000</v>
      </c>
      <c r="I7" s="12">
        <f t="shared" ref="I7:I36" si="1">H7+G7</f>
        <v>11291000</v>
      </c>
      <c r="J7" s="170"/>
    </row>
    <row r="8" spans="1:10" ht="24.95" customHeight="1">
      <c r="A8" s="37" t="s">
        <v>155</v>
      </c>
      <c r="B8" s="59" t="s">
        <v>38</v>
      </c>
      <c r="C8" s="11" t="s">
        <v>2</v>
      </c>
      <c r="D8" s="39">
        <v>2496000</v>
      </c>
      <c r="E8" s="12">
        <v>341000</v>
      </c>
      <c r="F8" s="12">
        <f t="shared" si="0"/>
        <v>2837000</v>
      </c>
      <c r="G8" s="39">
        <v>1927000</v>
      </c>
      <c r="H8" s="12">
        <v>95000</v>
      </c>
      <c r="I8" s="12">
        <f t="shared" si="1"/>
        <v>2022000</v>
      </c>
      <c r="J8" s="170"/>
    </row>
    <row r="9" spans="1:10" ht="24.95" customHeight="1">
      <c r="A9" s="37" t="s">
        <v>150</v>
      </c>
      <c r="B9" s="59" t="s">
        <v>39</v>
      </c>
      <c r="C9" s="20" t="s">
        <v>10</v>
      </c>
      <c r="D9" s="12">
        <v>0</v>
      </c>
      <c r="E9" s="12">
        <v>160000</v>
      </c>
      <c r="F9" s="12">
        <f t="shared" si="0"/>
        <v>160000</v>
      </c>
      <c r="G9" s="12">
        <v>0</v>
      </c>
      <c r="H9" s="12">
        <v>0</v>
      </c>
      <c r="I9" s="12">
        <f t="shared" si="1"/>
        <v>0</v>
      </c>
    </row>
    <row r="10" spans="1:10" ht="24.95" customHeight="1">
      <c r="A10" s="37" t="s">
        <v>189</v>
      </c>
      <c r="B10" s="59" t="s">
        <v>40</v>
      </c>
      <c r="C10" s="20" t="s">
        <v>11</v>
      </c>
      <c r="D10" s="12">
        <v>526000</v>
      </c>
      <c r="E10" s="12">
        <v>661000</v>
      </c>
      <c r="F10" s="12">
        <f t="shared" si="0"/>
        <v>1187000</v>
      </c>
      <c r="G10" s="12">
        <v>212000</v>
      </c>
      <c r="H10" s="12">
        <v>43000</v>
      </c>
      <c r="I10" s="12">
        <f t="shared" si="1"/>
        <v>255000</v>
      </c>
    </row>
    <row r="11" spans="1:10" ht="24.95" customHeight="1">
      <c r="A11" s="37" t="s">
        <v>151</v>
      </c>
      <c r="B11" s="59" t="s">
        <v>41</v>
      </c>
      <c r="C11" s="20" t="s">
        <v>33</v>
      </c>
      <c r="D11" s="12">
        <v>0</v>
      </c>
      <c r="E11" s="12">
        <v>607000</v>
      </c>
      <c r="F11" s="12">
        <f t="shared" si="0"/>
        <v>607000</v>
      </c>
      <c r="G11" s="12">
        <v>0</v>
      </c>
      <c r="H11" s="12">
        <v>361000</v>
      </c>
      <c r="I11" s="12">
        <f t="shared" si="1"/>
        <v>361000</v>
      </c>
    </row>
    <row r="12" spans="1:10" ht="24.95" customHeight="1">
      <c r="A12" s="37" t="s">
        <v>230</v>
      </c>
      <c r="B12" s="59" t="s">
        <v>42</v>
      </c>
      <c r="C12" s="22" t="s">
        <v>30</v>
      </c>
      <c r="D12" s="12">
        <v>0</v>
      </c>
      <c r="E12" s="12">
        <v>500000</v>
      </c>
      <c r="F12" s="12">
        <f t="shared" si="0"/>
        <v>500000</v>
      </c>
      <c r="G12" s="12">
        <v>0</v>
      </c>
      <c r="H12" s="12">
        <v>391000</v>
      </c>
      <c r="I12" s="12">
        <f t="shared" si="1"/>
        <v>391000</v>
      </c>
      <c r="J12" s="170"/>
    </row>
    <row r="13" spans="1:10" ht="24.95" customHeight="1">
      <c r="A13" s="37" t="s">
        <v>231</v>
      </c>
      <c r="B13" s="59" t="s">
        <v>43</v>
      </c>
      <c r="C13" s="20" t="s">
        <v>3</v>
      </c>
      <c r="D13" s="12">
        <v>0</v>
      </c>
      <c r="E13" s="12">
        <v>3010000</v>
      </c>
      <c r="F13" s="12">
        <f t="shared" si="0"/>
        <v>3010000</v>
      </c>
      <c r="G13" s="12">
        <v>0</v>
      </c>
      <c r="H13" s="12">
        <v>1796000</v>
      </c>
      <c r="I13" s="12">
        <f t="shared" si="1"/>
        <v>1796000</v>
      </c>
    </row>
    <row r="14" spans="1:10" ht="24.95" customHeight="1">
      <c r="A14" s="37" t="s">
        <v>197</v>
      </c>
      <c r="B14" s="37" t="s">
        <v>44</v>
      </c>
      <c r="C14" s="38" t="s">
        <v>4</v>
      </c>
      <c r="D14" s="39">
        <f>D15+D16+D17</f>
        <v>0</v>
      </c>
      <c r="E14" s="39">
        <f t="shared" ref="E14:F14" si="2">E15+E16+E17</f>
        <v>1610000</v>
      </c>
      <c r="F14" s="39">
        <f t="shared" si="2"/>
        <v>1610000</v>
      </c>
      <c r="G14" s="39">
        <f>G15+G16+G17</f>
        <v>0</v>
      </c>
      <c r="H14" s="39">
        <v>906000</v>
      </c>
      <c r="I14" s="39">
        <f t="shared" ref="I14" si="3">I15+I16+I17</f>
        <v>906000</v>
      </c>
    </row>
    <row r="15" spans="1:10" ht="24.95" customHeight="1">
      <c r="A15" s="10"/>
      <c r="B15" s="10"/>
      <c r="C15" s="22" t="s">
        <v>80</v>
      </c>
      <c r="D15" s="36"/>
      <c r="E15" s="36">
        <v>1610000</v>
      </c>
      <c r="F15" s="36">
        <f>D15+E15</f>
        <v>1610000</v>
      </c>
      <c r="G15" s="36"/>
      <c r="H15" s="36">
        <v>906000</v>
      </c>
      <c r="I15" s="36">
        <f>G15+H15</f>
        <v>906000</v>
      </c>
    </row>
    <row r="16" spans="1:10" ht="24.95" customHeight="1">
      <c r="A16" s="10"/>
      <c r="B16" s="10"/>
      <c r="C16" s="22" t="s">
        <v>82</v>
      </c>
      <c r="D16" s="36">
        <v>0</v>
      </c>
      <c r="E16" s="36"/>
      <c r="F16" s="36">
        <f t="shared" ref="F16:F17" si="4">D16+E16</f>
        <v>0</v>
      </c>
      <c r="G16" s="36">
        <v>0</v>
      </c>
      <c r="H16" s="36"/>
      <c r="I16" s="36">
        <f t="shared" ref="I16:I17" si="5">G16+H16</f>
        <v>0</v>
      </c>
    </row>
    <row r="17" spans="1:9" ht="24.95" customHeight="1">
      <c r="A17" s="10"/>
      <c r="B17" s="10"/>
      <c r="C17" s="22" t="s">
        <v>81</v>
      </c>
      <c r="D17" s="36"/>
      <c r="E17" s="36"/>
      <c r="F17" s="36">
        <f t="shared" si="4"/>
        <v>0</v>
      </c>
      <c r="G17" s="36"/>
      <c r="H17" s="36"/>
      <c r="I17" s="36">
        <f t="shared" si="5"/>
        <v>0</v>
      </c>
    </row>
    <row r="18" spans="1:9" ht="24.95" customHeight="1">
      <c r="A18" s="37" t="s">
        <v>232</v>
      </c>
      <c r="B18" s="37" t="s">
        <v>45</v>
      </c>
      <c r="C18" s="38" t="s">
        <v>5</v>
      </c>
      <c r="D18" s="39">
        <f>D19+D20+D21</f>
        <v>0</v>
      </c>
      <c r="E18" s="39">
        <f t="shared" ref="E18:F18" si="6">E19+E20+E21</f>
        <v>2608000</v>
      </c>
      <c r="F18" s="39">
        <f t="shared" si="6"/>
        <v>2608000</v>
      </c>
      <c r="G18" s="39">
        <f>G19+G20+G21</f>
        <v>0</v>
      </c>
      <c r="H18" s="39">
        <v>912000</v>
      </c>
      <c r="I18" s="39">
        <f t="shared" ref="I18" si="7">I19+I20+I21</f>
        <v>912000</v>
      </c>
    </row>
    <row r="19" spans="1:9" ht="24.95" customHeight="1">
      <c r="A19" s="10"/>
      <c r="B19" s="10"/>
      <c r="C19" s="22" t="s">
        <v>80</v>
      </c>
      <c r="D19" s="36">
        <v>0</v>
      </c>
      <c r="E19" s="36">
        <v>2608000</v>
      </c>
      <c r="F19" s="36">
        <f>D19+E19</f>
        <v>2608000</v>
      </c>
      <c r="G19" s="36">
        <v>0</v>
      </c>
      <c r="H19" s="36">
        <v>912000</v>
      </c>
      <c r="I19" s="36">
        <f>G19+H19</f>
        <v>912000</v>
      </c>
    </row>
    <row r="20" spans="1:9" ht="24.95" customHeight="1">
      <c r="A20" s="10"/>
      <c r="B20" s="10"/>
      <c r="C20" s="22" t="s">
        <v>82</v>
      </c>
      <c r="D20" s="36">
        <v>0</v>
      </c>
      <c r="E20" s="36"/>
      <c r="F20" s="36">
        <f t="shared" ref="F20:F21" si="8">D20+E20</f>
        <v>0</v>
      </c>
      <c r="G20" s="36">
        <v>0</v>
      </c>
      <c r="H20" s="36"/>
      <c r="I20" s="36">
        <f t="shared" ref="I20:I21" si="9">G20+H20</f>
        <v>0</v>
      </c>
    </row>
    <row r="21" spans="1:9" ht="24.95" customHeight="1">
      <c r="A21" s="10"/>
      <c r="B21" s="10"/>
      <c r="C21" s="22" t="s">
        <v>81</v>
      </c>
      <c r="D21" s="36"/>
      <c r="E21" s="36"/>
      <c r="F21" s="36">
        <f t="shared" si="8"/>
        <v>0</v>
      </c>
      <c r="G21" s="36"/>
      <c r="H21" s="36"/>
      <c r="I21" s="36">
        <f t="shared" si="9"/>
        <v>0</v>
      </c>
    </row>
    <row r="22" spans="1:9" ht="24.95" customHeight="1">
      <c r="A22" s="41" t="s">
        <v>233</v>
      </c>
      <c r="B22" s="41" t="s">
        <v>46</v>
      </c>
      <c r="C22" s="38" t="s">
        <v>6</v>
      </c>
      <c r="D22" s="39">
        <f>D23+D24+D25</f>
        <v>0</v>
      </c>
      <c r="E22" s="39">
        <f t="shared" ref="E22:F22" si="10">E23+E24+E25</f>
        <v>628000</v>
      </c>
      <c r="F22" s="39">
        <f t="shared" si="10"/>
        <v>628000</v>
      </c>
      <c r="G22" s="39">
        <f>G23+G24+G25</f>
        <v>0</v>
      </c>
      <c r="H22" s="39">
        <v>130000</v>
      </c>
      <c r="I22" s="39">
        <f t="shared" ref="I22" si="11">I23+I24+I25</f>
        <v>628000</v>
      </c>
    </row>
    <row r="23" spans="1:9" ht="24.95" customHeight="1">
      <c r="A23" s="34"/>
      <c r="B23" s="34"/>
      <c r="C23" s="22" t="s">
        <v>80</v>
      </c>
      <c r="D23" s="36">
        <v>0</v>
      </c>
      <c r="E23" s="36">
        <v>628000</v>
      </c>
      <c r="F23" s="36">
        <f>D23+E23</f>
        <v>628000</v>
      </c>
      <c r="G23" s="36">
        <v>0</v>
      </c>
      <c r="H23" s="36">
        <v>628000</v>
      </c>
      <c r="I23" s="36">
        <f>G23+H23</f>
        <v>628000</v>
      </c>
    </row>
    <row r="24" spans="1:9" ht="24.95" customHeight="1">
      <c r="A24" s="34"/>
      <c r="B24" s="34"/>
      <c r="C24" s="22" t="s">
        <v>82</v>
      </c>
      <c r="D24" s="36">
        <v>0</v>
      </c>
      <c r="E24" s="36"/>
      <c r="F24" s="36">
        <f t="shared" ref="F24:F25" si="12">D24+E24</f>
        <v>0</v>
      </c>
      <c r="G24" s="36">
        <v>0</v>
      </c>
      <c r="H24" s="36"/>
      <c r="I24" s="36">
        <f t="shared" ref="I24:I25" si="13">G24+H24</f>
        <v>0</v>
      </c>
    </row>
    <row r="25" spans="1:9" ht="24.95" customHeight="1">
      <c r="A25" s="34"/>
      <c r="B25" s="34"/>
      <c r="C25" s="22" t="s">
        <v>81</v>
      </c>
      <c r="D25" s="36">
        <v>0</v>
      </c>
      <c r="E25" s="36"/>
      <c r="F25" s="36">
        <f t="shared" si="12"/>
        <v>0</v>
      </c>
      <c r="G25" s="36">
        <v>0</v>
      </c>
      <c r="H25" s="36"/>
      <c r="I25" s="36">
        <f t="shared" si="13"/>
        <v>0</v>
      </c>
    </row>
    <row r="26" spans="1:9" ht="24.95" customHeight="1">
      <c r="A26" s="59" t="s">
        <v>234</v>
      </c>
      <c r="B26" s="59" t="s">
        <v>47</v>
      </c>
      <c r="C26" s="38" t="s">
        <v>7</v>
      </c>
      <c r="D26" s="39">
        <v>0</v>
      </c>
      <c r="E26" s="39">
        <v>650000</v>
      </c>
      <c r="F26" s="39">
        <f t="shared" si="0"/>
        <v>650000</v>
      </c>
      <c r="G26" s="39">
        <v>0</v>
      </c>
      <c r="H26" s="39">
        <v>111000</v>
      </c>
      <c r="I26" s="39">
        <f t="shared" si="1"/>
        <v>111000</v>
      </c>
    </row>
    <row r="27" spans="1:9" ht="24.95" customHeight="1">
      <c r="A27" s="59" t="s">
        <v>235</v>
      </c>
      <c r="B27" s="59" t="s">
        <v>48</v>
      </c>
      <c r="C27" s="38" t="s">
        <v>8</v>
      </c>
      <c r="D27" s="39">
        <f>D28+D29+D30</f>
        <v>0</v>
      </c>
      <c r="E27" s="39">
        <f t="shared" ref="E27:F27" si="14">E28+E29+E30</f>
        <v>1401000</v>
      </c>
      <c r="F27" s="39">
        <f t="shared" si="14"/>
        <v>1401000</v>
      </c>
      <c r="G27" s="39">
        <f>G28+G29+G30</f>
        <v>0</v>
      </c>
      <c r="H27" s="39">
        <v>357000</v>
      </c>
      <c r="I27" s="39">
        <f t="shared" ref="I27" si="15">I28+I29+I30</f>
        <v>357000</v>
      </c>
    </row>
    <row r="28" spans="1:9" ht="24.95" customHeight="1">
      <c r="A28" s="59"/>
      <c r="B28" s="59"/>
      <c r="C28" s="22" t="s">
        <v>80</v>
      </c>
      <c r="D28" s="36">
        <v>0</v>
      </c>
      <c r="E28" s="36">
        <v>1401000</v>
      </c>
      <c r="F28" s="36">
        <f>D28+E28</f>
        <v>1401000</v>
      </c>
      <c r="G28" s="36">
        <v>0</v>
      </c>
      <c r="H28" s="36">
        <v>357000</v>
      </c>
      <c r="I28" s="36">
        <f>G28+H28</f>
        <v>357000</v>
      </c>
    </row>
    <row r="29" spans="1:9" ht="24.95" customHeight="1">
      <c r="A29" s="59"/>
      <c r="B29" s="59"/>
      <c r="C29" s="22" t="s">
        <v>82</v>
      </c>
      <c r="D29" s="36">
        <v>0</v>
      </c>
      <c r="E29" s="36"/>
      <c r="F29" s="36"/>
      <c r="G29" s="36">
        <v>0</v>
      </c>
      <c r="H29" s="36"/>
      <c r="I29" s="36"/>
    </row>
    <row r="30" spans="1:9" ht="24.95" customHeight="1">
      <c r="A30" s="59"/>
      <c r="B30" s="59"/>
      <c r="C30" s="22" t="s">
        <v>81</v>
      </c>
      <c r="D30" s="36"/>
      <c r="E30" s="36"/>
      <c r="F30" s="36"/>
      <c r="G30" s="36"/>
      <c r="H30" s="36"/>
      <c r="I30" s="36"/>
    </row>
    <row r="31" spans="1:9" ht="24.95" customHeight="1">
      <c r="A31" s="59" t="s">
        <v>238</v>
      </c>
      <c r="B31" s="59" t="s">
        <v>124</v>
      </c>
      <c r="C31" s="38" t="s">
        <v>123</v>
      </c>
      <c r="D31" s="39">
        <v>1634000</v>
      </c>
      <c r="E31" s="12">
        <v>250000</v>
      </c>
      <c r="F31" s="12">
        <f t="shared" si="0"/>
        <v>1884000</v>
      </c>
      <c r="G31" s="82">
        <v>1287000</v>
      </c>
      <c r="H31" s="12">
        <v>69000</v>
      </c>
      <c r="I31" s="12">
        <f t="shared" si="1"/>
        <v>1356000</v>
      </c>
    </row>
    <row r="32" spans="1:9" ht="24.95" customHeight="1">
      <c r="A32" s="59" t="s">
        <v>240</v>
      </c>
      <c r="B32" s="59" t="s">
        <v>51</v>
      </c>
      <c r="C32" s="20" t="s">
        <v>20</v>
      </c>
      <c r="D32" s="12">
        <v>0</v>
      </c>
      <c r="E32" s="12">
        <v>328000</v>
      </c>
      <c r="F32" s="12">
        <f t="shared" si="0"/>
        <v>328000</v>
      </c>
      <c r="G32" s="12">
        <v>0</v>
      </c>
      <c r="H32" s="12">
        <v>127000</v>
      </c>
      <c r="I32" s="12">
        <f t="shared" si="1"/>
        <v>127000</v>
      </c>
    </row>
    <row r="33" spans="1:10" ht="24.95" customHeight="1">
      <c r="A33" s="59" t="s">
        <v>241</v>
      </c>
      <c r="B33" s="59" t="s">
        <v>52</v>
      </c>
      <c r="C33" s="11" t="s">
        <v>29</v>
      </c>
      <c r="D33" s="12">
        <v>0</v>
      </c>
      <c r="E33" s="12">
        <v>63000</v>
      </c>
      <c r="F33" s="12">
        <f t="shared" si="0"/>
        <v>63000</v>
      </c>
      <c r="G33" s="12">
        <v>0</v>
      </c>
      <c r="H33" s="12">
        <v>0</v>
      </c>
      <c r="I33" s="12">
        <f t="shared" si="1"/>
        <v>0</v>
      </c>
    </row>
    <row r="34" spans="1:10" ht="24.95" customHeight="1">
      <c r="A34" s="59" t="s">
        <v>242</v>
      </c>
      <c r="B34" s="59" t="s">
        <v>53</v>
      </c>
      <c r="C34" s="20" t="s">
        <v>17</v>
      </c>
      <c r="D34" s="12">
        <v>0</v>
      </c>
      <c r="E34" s="12">
        <v>1000</v>
      </c>
      <c r="F34" s="12">
        <f t="shared" si="0"/>
        <v>1000</v>
      </c>
      <c r="G34" s="12">
        <v>0</v>
      </c>
      <c r="H34" s="12">
        <v>0</v>
      </c>
      <c r="I34" s="12">
        <f t="shared" si="1"/>
        <v>0</v>
      </c>
    </row>
    <row r="35" spans="1:10" ht="24.95" customHeight="1">
      <c r="A35" s="59" t="s">
        <v>243</v>
      </c>
      <c r="B35" s="59" t="s">
        <v>54</v>
      </c>
      <c r="C35" s="20" t="s">
        <v>18</v>
      </c>
      <c r="D35" s="12">
        <v>0</v>
      </c>
      <c r="E35" s="12">
        <v>1400000</v>
      </c>
      <c r="F35" s="12">
        <f t="shared" si="0"/>
        <v>1400000</v>
      </c>
      <c r="G35" s="12">
        <v>0</v>
      </c>
      <c r="H35" s="12">
        <v>141000</v>
      </c>
      <c r="I35" s="12">
        <f t="shared" si="1"/>
        <v>141000</v>
      </c>
    </row>
    <row r="36" spans="1:10" ht="24.95" customHeight="1">
      <c r="A36" s="59" t="s">
        <v>244</v>
      </c>
      <c r="B36" s="59" t="s">
        <v>55</v>
      </c>
      <c r="C36" s="20" t="s">
        <v>31</v>
      </c>
      <c r="D36" s="12">
        <v>0</v>
      </c>
      <c r="E36" s="12">
        <v>200000</v>
      </c>
      <c r="F36" s="12">
        <f t="shared" si="0"/>
        <v>200000</v>
      </c>
      <c r="G36" s="12">
        <v>0</v>
      </c>
      <c r="H36" s="12">
        <v>0</v>
      </c>
      <c r="I36" s="12">
        <f t="shared" si="1"/>
        <v>0</v>
      </c>
    </row>
    <row r="37" spans="1:10" ht="24.95" customHeight="1">
      <c r="A37" s="254" t="s">
        <v>160</v>
      </c>
      <c r="B37" s="254"/>
      <c r="C37" s="254"/>
      <c r="D37" s="17">
        <f>D7+D8+D10+D31</f>
        <v>18609000</v>
      </c>
      <c r="E37" s="17">
        <f>E7+E8+E9+E10+E11+E12+E13+E14+E18+E22+E26+E27+E31+E32+E33+E34+E35+E36</f>
        <v>16323000</v>
      </c>
      <c r="F37" s="17">
        <f>F7+F8+F9+F10+F11+F12+F13+F14+F18+F22+F26+F27+F31+F32+F33+F34+F35+F36</f>
        <v>34932000</v>
      </c>
      <c r="G37" s="17">
        <f>G7+G8+G10+G31</f>
        <v>14186000</v>
      </c>
      <c r="H37" s="17">
        <f>H7+H8+H9+H10+H11+H12+H13+H14+H18+H22+H26+H27+H31+H32+H33+H34+H35+H36</f>
        <v>5970000</v>
      </c>
      <c r="I37" s="17">
        <f>I7+I8+I9+I10+I11+I12+I13+I14+I18+I22+I26+I27+I31+I32+I33+I34+I35+I36</f>
        <v>20654000</v>
      </c>
      <c r="J37" s="32">
        <f>G37+H37</f>
        <v>20156000</v>
      </c>
    </row>
    <row r="38" spans="1:10" ht="24.95" customHeight="1">
      <c r="A38" s="317" t="s">
        <v>158</v>
      </c>
      <c r="B38" s="317"/>
      <c r="C38" s="317"/>
      <c r="D38" s="199"/>
      <c r="E38" s="199"/>
      <c r="F38" s="199"/>
      <c r="G38" s="84"/>
      <c r="H38" s="84"/>
      <c r="I38" s="84"/>
      <c r="J38" s="32"/>
    </row>
    <row r="39" spans="1:10" ht="17.100000000000001" customHeight="1">
      <c r="A39" s="259" t="s">
        <v>112</v>
      </c>
      <c r="B39" s="259"/>
      <c r="C39" s="259"/>
      <c r="D39" s="101">
        <f>D37</f>
        <v>18609000</v>
      </c>
      <c r="E39" s="101"/>
      <c r="F39" s="101">
        <f>D39+E39</f>
        <v>18609000</v>
      </c>
      <c r="G39" s="101">
        <f>G37</f>
        <v>14186000</v>
      </c>
      <c r="H39" s="101"/>
      <c r="I39" s="101">
        <f>G39+H39</f>
        <v>14186000</v>
      </c>
    </row>
    <row r="40" spans="1:10" ht="15">
      <c r="A40" s="259" t="s">
        <v>113</v>
      </c>
      <c r="B40" s="259"/>
      <c r="C40" s="259"/>
      <c r="D40" s="101"/>
      <c r="E40" s="101">
        <f>E37</f>
        <v>16323000</v>
      </c>
      <c r="F40" s="101">
        <f t="shared" ref="F40" si="16">D40+E40</f>
        <v>16323000</v>
      </c>
      <c r="G40" s="101"/>
      <c r="H40" s="101">
        <f>H37</f>
        <v>5970000</v>
      </c>
      <c r="I40" s="101">
        <f t="shared" ref="I40:I41" si="17">G40+H40</f>
        <v>5970000</v>
      </c>
    </row>
    <row r="41" spans="1:10" ht="15">
      <c r="A41" s="311" t="s">
        <v>114</v>
      </c>
      <c r="B41" s="311"/>
      <c r="C41" s="311"/>
      <c r="D41" s="207"/>
      <c r="E41" s="207"/>
      <c r="F41" s="207"/>
      <c r="G41" s="104"/>
      <c r="H41" s="104"/>
      <c r="I41" s="101">
        <f t="shared" si="17"/>
        <v>0</v>
      </c>
      <c r="J41" s="32">
        <f>I39+I40</f>
        <v>20156000</v>
      </c>
    </row>
    <row r="43" spans="1:10" ht="18">
      <c r="A43" s="316" t="s">
        <v>153</v>
      </c>
      <c r="B43" s="316"/>
      <c r="C43" s="316"/>
      <c r="D43" s="316"/>
      <c r="E43" s="316"/>
      <c r="F43" s="316"/>
      <c r="G43" s="316"/>
      <c r="H43" s="316"/>
      <c r="I43" s="316"/>
    </row>
    <row r="44" spans="1:10" ht="18">
      <c r="A44" s="37" t="s">
        <v>246</v>
      </c>
      <c r="B44" s="37" t="s">
        <v>43</v>
      </c>
      <c r="C44" s="38" t="s">
        <v>3</v>
      </c>
      <c r="D44" s="39">
        <f>D45+D46+D47</f>
        <v>0</v>
      </c>
      <c r="E44" s="39">
        <f t="shared" ref="E44:F44" si="18">E45+E46+E47</f>
        <v>60000</v>
      </c>
      <c r="F44" s="39">
        <f t="shared" si="18"/>
        <v>60000</v>
      </c>
      <c r="G44" s="39">
        <f>G45+G46+G47</f>
        <v>0</v>
      </c>
      <c r="H44" s="39">
        <f t="shared" ref="H44:I44" si="19">H45+H46+H47</f>
        <v>0</v>
      </c>
      <c r="I44" s="39">
        <f t="shared" si="19"/>
        <v>0</v>
      </c>
    </row>
    <row r="45" spans="1:10" ht="18">
      <c r="A45" s="10"/>
      <c r="B45" s="10"/>
      <c r="C45" s="22" t="s">
        <v>80</v>
      </c>
      <c r="D45" s="169">
        <v>0</v>
      </c>
      <c r="E45" s="12">
        <v>60000</v>
      </c>
      <c r="F45" s="12">
        <f>D45+E45</f>
        <v>60000</v>
      </c>
      <c r="G45" s="169">
        <v>0</v>
      </c>
      <c r="H45" s="12"/>
      <c r="I45" s="12">
        <f>G45+H45</f>
        <v>0</v>
      </c>
    </row>
    <row r="46" spans="1:10" ht="18">
      <c r="A46" s="10"/>
      <c r="B46" s="10"/>
      <c r="C46" s="22" t="s">
        <v>82</v>
      </c>
      <c r="D46" s="12"/>
      <c r="E46" s="12"/>
      <c r="F46" s="12">
        <f t="shared" ref="F46:F47" si="20">D46+E46</f>
        <v>0</v>
      </c>
      <c r="G46" s="12"/>
      <c r="H46" s="12"/>
      <c r="I46" s="12">
        <f t="shared" ref="I46:I47" si="21">G46+H46</f>
        <v>0</v>
      </c>
    </row>
    <row r="47" spans="1:10" ht="18">
      <c r="A47" s="10"/>
      <c r="B47" s="10"/>
      <c r="C47" s="22" t="s">
        <v>81</v>
      </c>
      <c r="D47" s="12">
        <v>0</v>
      </c>
      <c r="E47" s="12"/>
      <c r="F47" s="12">
        <f t="shared" si="20"/>
        <v>0</v>
      </c>
      <c r="G47" s="12"/>
      <c r="H47" s="12"/>
      <c r="I47" s="12">
        <f t="shared" si="21"/>
        <v>0</v>
      </c>
    </row>
    <row r="48" spans="1:10" ht="18">
      <c r="A48" s="37" t="s">
        <v>247</v>
      </c>
      <c r="B48" s="37" t="s">
        <v>44</v>
      </c>
      <c r="C48" s="38" t="s">
        <v>4</v>
      </c>
      <c r="D48" s="39">
        <f>D49+D50+D51</f>
        <v>327000</v>
      </c>
      <c r="E48" s="39">
        <f t="shared" ref="E48:F48" si="22">E49+E50+E51</f>
        <v>243000</v>
      </c>
      <c r="F48" s="39">
        <f t="shared" si="22"/>
        <v>570000</v>
      </c>
      <c r="G48" s="39">
        <f>G49+G50+G51</f>
        <v>0</v>
      </c>
      <c r="H48" s="39">
        <f t="shared" ref="H48:I48" si="23">H49+H50+H51</f>
        <v>41000</v>
      </c>
      <c r="I48" s="39">
        <f t="shared" si="23"/>
        <v>41000</v>
      </c>
    </row>
    <row r="49" spans="1:13" ht="18">
      <c r="A49" s="10"/>
      <c r="B49" s="10"/>
      <c r="C49" s="22" t="s">
        <v>80</v>
      </c>
      <c r="D49" s="36"/>
      <c r="E49" s="157">
        <v>243000</v>
      </c>
      <c r="F49" s="36">
        <f>D49+E49</f>
        <v>243000</v>
      </c>
      <c r="G49" s="36"/>
      <c r="H49" s="157">
        <v>41000</v>
      </c>
      <c r="I49" s="36">
        <f>G49+H49</f>
        <v>41000</v>
      </c>
      <c r="J49" s="170"/>
    </row>
    <row r="50" spans="1:13" ht="18">
      <c r="A50" s="10"/>
      <c r="B50" s="10"/>
      <c r="C50" s="22" t="s">
        <v>82</v>
      </c>
      <c r="D50" s="36">
        <v>50000</v>
      </c>
      <c r="E50" s="36">
        <v>0</v>
      </c>
      <c r="F50" s="36">
        <f t="shared" ref="F50:F51" si="24">D50+E50</f>
        <v>50000</v>
      </c>
      <c r="G50" s="36">
        <v>0</v>
      </c>
      <c r="H50" s="36">
        <v>0</v>
      </c>
      <c r="I50" s="36">
        <f t="shared" ref="I50:I51" si="25">G50+H50</f>
        <v>0</v>
      </c>
      <c r="J50" s="76"/>
    </row>
    <row r="51" spans="1:13" ht="18">
      <c r="A51" s="10"/>
      <c r="B51" s="10"/>
      <c r="C51" s="22" t="s">
        <v>81</v>
      </c>
      <c r="D51" s="36">
        <v>277000</v>
      </c>
      <c r="E51" s="36"/>
      <c r="F51" s="36">
        <f t="shared" si="24"/>
        <v>277000</v>
      </c>
      <c r="G51" s="36">
        <v>0</v>
      </c>
      <c r="H51" s="36"/>
      <c r="I51" s="36">
        <f t="shared" si="25"/>
        <v>0</v>
      </c>
      <c r="J51" s="123"/>
    </row>
    <row r="52" spans="1:13" ht="18">
      <c r="A52" s="37" t="s">
        <v>248</v>
      </c>
      <c r="B52" s="37" t="s">
        <v>45</v>
      </c>
      <c r="C52" s="38" t="s">
        <v>5</v>
      </c>
      <c r="D52" s="39">
        <f>D53+D54+D55</f>
        <v>24000</v>
      </c>
      <c r="E52" s="39">
        <f t="shared" ref="E52:F52" si="26">E53+E54+E55</f>
        <v>868000</v>
      </c>
      <c r="F52" s="39">
        <f t="shared" si="26"/>
        <v>892000</v>
      </c>
      <c r="G52" s="39">
        <f>G53+G54+G55</f>
        <v>18000</v>
      </c>
      <c r="H52" s="39">
        <f t="shared" ref="H52:I52" si="27">H53+H54+H55</f>
        <v>238000</v>
      </c>
      <c r="I52" s="39">
        <f t="shared" si="27"/>
        <v>256000</v>
      </c>
      <c r="J52" s="123"/>
    </row>
    <row r="53" spans="1:13" ht="18">
      <c r="A53" s="10"/>
      <c r="B53" s="10"/>
      <c r="C53" s="22" t="s">
        <v>80</v>
      </c>
      <c r="D53" s="36">
        <v>0</v>
      </c>
      <c r="E53" s="36">
        <v>868000</v>
      </c>
      <c r="F53" s="36">
        <f>D53+E53</f>
        <v>868000</v>
      </c>
      <c r="G53" s="36">
        <v>0</v>
      </c>
      <c r="H53" s="36">
        <v>238000</v>
      </c>
      <c r="I53" s="36">
        <f>G53+H53</f>
        <v>238000</v>
      </c>
      <c r="J53" s="123"/>
    </row>
    <row r="54" spans="1:13" ht="18">
      <c r="A54" s="10"/>
      <c r="B54" s="10"/>
      <c r="C54" s="22" t="s">
        <v>82</v>
      </c>
      <c r="D54" s="36">
        <v>0</v>
      </c>
      <c r="E54" s="36">
        <v>0</v>
      </c>
      <c r="F54" s="36">
        <f t="shared" ref="F54:F55" si="28">D54+E54</f>
        <v>0</v>
      </c>
      <c r="G54" s="36">
        <v>0</v>
      </c>
      <c r="H54" s="36">
        <v>0</v>
      </c>
      <c r="I54" s="36">
        <f t="shared" ref="I54:I55" si="29">G54+H54</f>
        <v>0</v>
      </c>
      <c r="J54" s="123"/>
    </row>
    <row r="55" spans="1:13" ht="18">
      <c r="A55" s="10"/>
      <c r="B55" s="10"/>
      <c r="C55" s="22" t="s">
        <v>81</v>
      </c>
      <c r="D55" s="36">
        <v>24000</v>
      </c>
      <c r="E55" s="36"/>
      <c r="F55" s="36">
        <f t="shared" si="28"/>
        <v>24000</v>
      </c>
      <c r="G55" s="36">
        <v>18000</v>
      </c>
      <c r="H55" s="36"/>
      <c r="I55" s="36">
        <f t="shared" si="29"/>
        <v>18000</v>
      </c>
      <c r="J55" s="123"/>
    </row>
    <row r="56" spans="1:13" ht="18">
      <c r="A56" s="41" t="s">
        <v>249</v>
      </c>
      <c r="B56" s="41" t="s">
        <v>46</v>
      </c>
      <c r="C56" s="38" t="s">
        <v>6</v>
      </c>
      <c r="D56" s="39">
        <f>D57+D58+D59</f>
        <v>14689000</v>
      </c>
      <c r="E56" s="39">
        <f t="shared" ref="E56:F56" si="30">E57+E58+E59</f>
        <v>31395000</v>
      </c>
      <c r="F56" s="39">
        <f t="shared" si="30"/>
        <v>46084000</v>
      </c>
      <c r="G56" s="39">
        <f>G57+G58+G59</f>
        <v>10817000</v>
      </c>
      <c r="H56" s="39">
        <f t="shared" ref="H56:I56" si="31">H57+H58+H59</f>
        <v>2988000</v>
      </c>
      <c r="I56" s="39">
        <f t="shared" si="31"/>
        <v>13805000</v>
      </c>
      <c r="J56" s="123"/>
    </row>
    <row r="57" spans="1:13" ht="18">
      <c r="A57" s="34"/>
      <c r="B57" s="34"/>
      <c r="C57" s="22" t="s">
        <v>80</v>
      </c>
      <c r="D57" s="36">
        <v>0</v>
      </c>
      <c r="E57" s="157">
        <v>31395000</v>
      </c>
      <c r="F57" s="36">
        <f>D57+E57</f>
        <v>31395000</v>
      </c>
      <c r="G57" s="36">
        <v>0</v>
      </c>
      <c r="H57" s="157">
        <v>2988000</v>
      </c>
      <c r="I57" s="36">
        <f>G57+H57</f>
        <v>2988000</v>
      </c>
      <c r="J57" s="171"/>
    </row>
    <row r="58" spans="1:13" ht="18">
      <c r="A58" s="34"/>
      <c r="B58" s="34"/>
      <c r="C58" s="22" t="s">
        <v>82</v>
      </c>
      <c r="D58" s="36">
        <v>0</v>
      </c>
      <c r="E58" s="36">
        <v>0</v>
      </c>
      <c r="F58" s="36">
        <f t="shared" ref="F58:F59" si="32">D58+E58</f>
        <v>0</v>
      </c>
      <c r="G58" s="36">
        <v>0</v>
      </c>
      <c r="H58" s="36">
        <v>0</v>
      </c>
      <c r="I58" s="36">
        <f t="shared" ref="I58:I59" si="33">G58+H58</f>
        <v>0</v>
      </c>
      <c r="J58" s="123"/>
    </row>
    <row r="59" spans="1:13" ht="18">
      <c r="A59" s="34"/>
      <c r="B59" s="34"/>
      <c r="C59" s="22" t="s">
        <v>81</v>
      </c>
      <c r="D59" s="36">
        <v>14689000</v>
      </c>
      <c r="E59" s="36"/>
      <c r="F59" s="36">
        <f t="shared" si="32"/>
        <v>14689000</v>
      </c>
      <c r="G59" s="36">
        <v>10817000</v>
      </c>
      <c r="H59" s="36"/>
      <c r="I59" s="36">
        <f t="shared" si="33"/>
        <v>10817000</v>
      </c>
      <c r="J59" s="123"/>
    </row>
    <row r="60" spans="1:13" ht="18">
      <c r="A60" s="37" t="s">
        <v>250</v>
      </c>
      <c r="B60" s="37" t="s">
        <v>48</v>
      </c>
      <c r="C60" s="38" t="s">
        <v>8</v>
      </c>
      <c r="D60" s="39">
        <f>D61+D62+D63</f>
        <v>23000</v>
      </c>
      <c r="E60" s="39">
        <f t="shared" ref="E60:F60" si="34">E61+E62+E63</f>
        <v>228000</v>
      </c>
      <c r="F60" s="39">
        <f t="shared" si="34"/>
        <v>251000</v>
      </c>
      <c r="G60" s="39">
        <f>G61+G62+G63</f>
        <v>0</v>
      </c>
      <c r="H60" s="39">
        <f t="shared" ref="H60:I60" si="35">H61+H62+H63</f>
        <v>125000</v>
      </c>
      <c r="I60" s="39">
        <f t="shared" si="35"/>
        <v>125000</v>
      </c>
      <c r="J60" s="123"/>
      <c r="M60" s="77"/>
    </row>
    <row r="61" spans="1:13" ht="18">
      <c r="A61" s="10"/>
      <c r="B61" s="10"/>
      <c r="C61" s="22" t="s">
        <v>80</v>
      </c>
      <c r="D61" s="36">
        <v>0</v>
      </c>
      <c r="E61" s="157">
        <v>228000</v>
      </c>
      <c r="F61" s="36">
        <f>D61+E61</f>
        <v>228000</v>
      </c>
      <c r="G61" s="36">
        <v>0</v>
      </c>
      <c r="H61" s="157">
        <v>125000</v>
      </c>
      <c r="I61" s="36">
        <f>G61+H61</f>
        <v>125000</v>
      </c>
      <c r="J61" s="123"/>
    </row>
    <row r="62" spans="1:13" ht="18">
      <c r="A62" s="10"/>
      <c r="B62" s="10"/>
      <c r="C62" s="22" t="s">
        <v>82</v>
      </c>
      <c r="D62" s="36">
        <v>0</v>
      </c>
      <c r="E62" s="36">
        <v>0</v>
      </c>
      <c r="F62" s="36">
        <f>D62+E62</f>
        <v>0</v>
      </c>
      <c r="G62" s="36">
        <v>0</v>
      </c>
      <c r="H62" s="36">
        <v>0</v>
      </c>
      <c r="I62" s="36">
        <f>G62+H62</f>
        <v>0</v>
      </c>
      <c r="J62" s="123"/>
    </row>
    <row r="63" spans="1:13" ht="18">
      <c r="A63" s="10"/>
      <c r="B63" s="10"/>
      <c r="C63" s="22" t="s">
        <v>81</v>
      </c>
      <c r="D63" s="36">
        <v>23000</v>
      </c>
      <c r="E63" s="36"/>
      <c r="F63" s="36">
        <f>D63+E63</f>
        <v>23000</v>
      </c>
      <c r="G63" s="36">
        <v>0</v>
      </c>
      <c r="H63" s="36"/>
      <c r="I63" s="36">
        <f>G63+H63</f>
        <v>0</v>
      </c>
      <c r="J63" s="123"/>
    </row>
    <row r="64" spans="1:13" ht="18">
      <c r="A64" s="37" t="s">
        <v>253</v>
      </c>
      <c r="B64" s="37" t="s">
        <v>54</v>
      </c>
      <c r="C64" s="42" t="s">
        <v>86</v>
      </c>
      <c r="D64" s="135">
        <f>D65+D66+D67</f>
        <v>0</v>
      </c>
      <c r="E64" s="135">
        <f t="shared" ref="E64:F64" si="36">E65+E66+E67</f>
        <v>1000</v>
      </c>
      <c r="F64" s="135">
        <f t="shared" si="36"/>
        <v>1000</v>
      </c>
      <c r="G64" s="135">
        <f>G65+G66+G67</f>
        <v>0</v>
      </c>
      <c r="H64" s="135">
        <f t="shared" ref="H64:I64" si="37">H65+H66+H67</f>
        <v>0</v>
      </c>
      <c r="I64" s="135">
        <f t="shared" si="37"/>
        <v>0</v>
      </c>
      <c r="J64" s="123"/>
    </row>
    <row r="65" spans="1:11" ht="18">
      <c r="A65" s="37"/>
      <c r="B65" s="10"/>
      <c r="C65" s="22" t="s">
        <v>80</v>
      </c>
      <c r="D65" s="36"/>
      <c r="E65" s="36">
        <v>1000</v>
      </c>
      <c r="F65" s="36">
        <f>D65+E65</f>
        <v>1000</v>
      </c>
      <c r="G65" s="36"/>
      <c r="H65" s="36">
        <v>0</v>
      </c>
      <c r="I65" s="36">
        <f>G65+H65</f>
        <v>0</v>
      </c>
      <c r="J65" s="123"/>
    </row>
    <row r="66" spans="1:11" ht="18">
      <c r="A66" s="37"/>
      <c r="B66" s="10"/>
      <c r="C66" s="22" t="s">
        <v>82</v>
      </c>
      <c r="D66" s="36">
        <v>0</v>
      </c>
      <c r="E66" s="36"/>
      <c r="F66" s="36">
        <f t="shared" ref="F66:F67" si="38">D66+E66</f>
        <v>0</v>
      </c>
      <c r="G66" s="36">
        <v>0</v>
      </c>
      <c r="H66" s="36"/>
      <c r="I66" s="36">
        <f t="shared" ref="I66:I67" si="39">G66+H66</f>
        <v>0</v>
      </c>
      <c r="J66" s="123"/>
    </row>
    <row r="67" spans="1:11" ht="18">
      <c r="A67" s="37"/>
      <c r="B67" s="10"/>
      <c r="C67" s="22" t="s">
        <v>81</v>
      </c>
      <c r="D67" s="36"/>
      <c r="E67" s="36"/>
      <c r="F67" s="36">
        <f t="shared" si="38"/>
        <v>0</v>
      </c>
      <c r="G67" s="36"/>
      <c r="H67" s="36"/>
      <c r="I67" s="36">
        <f t="shared" si="39"/>
        <v>0</v>
      </c>
      <c r="J67" s="123"/>
    </row>
    <row r="68" spans="1:11" ht="20.100000000000001" customHeight="1">
      <c r="A68" s="320" t="s">
        <v>161</v>
      </c>
      <c r="B68" s="321"/>
      <c r="C68" s="322"/>
      <c r="D68" s="107">
        <f>D48+D52+D56+D60+D64+D44</f>
        <v>15063000</v>
      </c>
      <c r="E68" s="107">
        <f t="shared" ref="E68:I68" si="40">E48+E52+E56+E60+E64+E44</f>
        <v>32795000</v>
      </c>
      <c r="F68" s="107">
        <f t="shared" si="40"/>
        <v>47858000</v>
      </c>
      <c r="G68" s="107">
        <f t="shared" si="40"/>
        <v>10835000</v>
      </c>
      <c r="H68" s="107">
        <f t="shared" si="40"/>
        <v>3392000</v>
      </c>
      <c r="I68" s="107">
        <f t="shared" si="40"/>
        <v>14227000</v>
      </c>
      <c r="K68" s="32">
        <f>I68+I37</f>
        <v>34881000</v>
      </c>
    </row>
    <row r="69" spans="1:11" ht="18">
      <c r="A69" s="331" t="s">
        <v>159</v>
      </c>
      <c r="B69" s="331"/>
      <c r="C69" s="331"/>
      <c r="D69" s="219"/>
      <c r="E69" s="219"/>
      <c r="F69" s="219"/>
    </row>
    <row r="70" spans="1:11" ht="15">
      <c r="A70" s="259" t="s">
        <v>112</v>
      </c>
      <c r="B70" s="259"/>
      <c r="C70" s="259"/>
      <c r="D70" s="101">
        <f>D49+D53+D57+D61</f>
        <v>0</v>
      </c>
      <c r="E70" s="104"/>
      <c r="F70" s="101">
        <f>D70+E70</f>
        <v>0</v>
      </c>
      <c r="G70" s="101">
        <f>G49+G53+G57+G61</f>
        <v>0</v>
      </c>
      <c r="H70" s="104"/>
      <c r="I70" s="101">
        <f>G70+H70</f>
        <v>0</v>
      </c>
    </row>
    <row r="71" spans="1:11" ht="15">
      <c r="A71" s="259" t="s">
        <v>113</v>
      </c>
      <c r="B71" s="259"/>
      <c r="C71" s="259"/>
      <c r="D71" s="104"/>
      <c r="E71" s="101">
        <f>E68</f>
        <v>32795000</v>
      </c>
      <c r="F71" s="101">
        <f>D71+E71</f>
        <v>32795000</v>
      </c>
      <c r="G71" s="104"/>
      <c r="H71" s="101">
        <f>H68</f>
        <v>3392000</v>
      </c>
      <c r="I71" s="101">
        <f>G71+H71</f>
        <v>3392000</v>
      </c>
    </row>
    <row r="72" spans="1:11" ht="15">
      <c r="A72" s="314" t="s">
        <v>115</v>
      </c>
      <c r="B72" s="314"/>
      <c r="C72" s="314"/>
      <c r="D72" s="101">
        <f>D50+D54+D58+D62+D66</f>
        <v>50000</v>
      </c>
      <c r="E72" s="101">
        <v>0</v>
      </c>
      <c r="F72" s="101">
        <f>D72+E72</f>
        <v>50000</v>
      </c>
      <c r="G72" s="101">
        <f>G50+G54+G58+G62+G66</f>
        <v>0</v>
      </c>
      <c r="H72" s="101">
        <v>0</v>
      </c>
      <c r="I72" s="101">
        <f>G72+H72</f>
        <v>0</v>
      </c>
    </row>
    <row r="73" spans="1:11" ht="15">
      <c r="A73" s="311" t="s">
        <v>114</v>
      </c>
      <c r="B73" s="311"/>
      <c r="C73" s="311"/>
      <c r="D73" s="101">
        <f>D51+D55+D59+D63</f>
        <v>15013000</v>
      </c>
      <c r="E73" s="104"/>
      <c r="F73" s="101">
        <f>D73+E73</f>
        <v>15013000</v>
      </c>
      <c r="G73" s="101">
        <f>G51+G55+G59+G63</f>
        <v>10835000</v>
      </c>
      <c r="H73" s="104"/>
      <c r="I73" s="101">
        <f>G73+H73</f>
        <v>10835000</v>
      </c>
    </row>
    <row r="74" spans="1:11" ht="15.75">
      <c r="A74" s="260" t="s">
        <v>176</v>
      </c>
      <c r="B74" s="260"/>
      <c r="C74" s="260"/>
      <c r="D74" s="121">
        <f>SUM(D70:D73)</f>
        <v>15063000</v>
      </c>
      <c r="E74" s="121">
        <f t="shared" ref="E74:F74" si="41">SUM(E70:E73)</f>
        <v>32795000</v>
      </c>
      <c r="F74" s="121">
        <f t="shared" si="41"/>
        <v>47858000</v>
      </c>
      <c r="G74" s="121">
        <f>SUM(G70:G73)</f>
        <v>10835000</v>
      </c>
      <c r="H74" s="121">
        <f t="shared" ref="H74:I74" si="42">SUM(H70:H73)</f>
        <v>3392000</v>
      </c>
      <c r="I74" s="121">
        <f t="shared" si="42"/>
        <v>14227000</v>
      </c>
    </row>
    <row r="75" spans="1:11" ht="15">
      <c r="A75" s="259" t="s">
        <v>112</v>
      </c>
      <c r="B75" s="259"/>
      <c r="C75" s="259"/>
      <c r="D75" s="101">
        <f>D57+D37</f>
        <v>18609000</v>
      </c>
      <c r="E75" s="104"/>
      <c r="F75" s="101">
        <f>D75+E75</f>
        <v>18609000</v>
      </c>
      <c r="G75" s="101">
        <f>G57+G37</f>
        <v>14186000</v>
      </c>
      <c r="H75" s="104"/>
      <c r="I75" s="101">
        <f>G75+H75</f>
        <v>14186000</v>
      </c>
    </row>
    <row r="76" spans="1:11" ht="15">
      <c r="A76" s="259" t="s">
        <v>113</v>
      </c>
      <c r="B76" s="259"/>
      <c r="C76" s="259"/>
      <c r="D76" s="104"/>
      <c r="E76" s="101">
        <f>E37+E68</f>
        <v>49118000</v>
      </c>
      <c r="F76" s="101">
        <f t="shared" ref="F76:F77" si="43">D76+E76</f>
        <v>49118000</v>
      </c>
      <c r="G76" s="104"/>
      <c r="H76" s="101">
        <f>H37+H68</f>
        <v>9362000</v>
      </c>
      <c r="I76" s="101">
        <f t="shared" ref="I76:I77" si="44">G76+H76</f>
        <v>9362000</v>
      </c>
    </row>
    <row r="77" spans="1:11" ht="15">
      <c r="A77" s="314" t="s">
        <v>115</v>
      </c>
      <c r="B77" s="314"/>
      <c r="C77" s="314"/>
      <c r="D77" s="101">
        <f>D72</f>
        <v>50000</v>
      </c>
      <c r="E77" s="101">
        <v>0</v>
      </c>
      <c r="F77" s="101">
        <f t="shared" si="43"/>
        <v>50000</v>
      </c>
      <c r="G77" s="101">
        <f>G72</f>
        <v>0</v>
      </c>
      <c r="H77" s="101">
        <v>0</v>
      </c>
      <c r="I77" s="101">
        <f t="shared" si="44"/>
        <v>0</v>
      </c>
    </row>
    <row r="78" spans="1:11" ht="15">
      <c r="A78" s="311" t="s">
        <v>114</v>
      </c>
      <c r="B78" s="311"/>
      <c r="C78" s="311"/>
      <c r="D78" s="101">
        <f>D73</f>
        <v>15013000</v>
      </c>
      <c r="E78" s="104"/>
      <c r="F78" s="101">
        <f>D78+E78</f>
        <v>15013000</v>
      </c>
      <c r="G78" s="101">
        <f>G73</f>
        <v>10835000</v>
      </c>
      <c r="H78" s="104"/>
      <c r="I78" s="101">
        <f>G78+H78</f>
        <v>10835000</v>
      </c>
    </row>
    <row r="79" spans="1:11" ht="18">
      <c r="A79" s="289" t="s">
        <v>177</v>
      </c>
      <c r="B79" s="289"/>
      <c r="C79" s="289"/>
      <c r="D79" s="110">
        <f>D75+D76+D77+D78</f>
        <v>33672000</v>
      </c>
      <c r="E79" s="110">
        <f t="shared" ref="E79" si="45">E75+E76+E77+E78</f>
        <v>49118000</v>
      </c>
      <c r="F79" s="110">
        <f>SUM(F75:F78)</f>
        <v>82790000</v>
      </c>
      <c r="G79" s="110">
        <f>G75+G76+G77+G78</f>
        <v>25021000</v>
      </c>
      <c r="H79" s="110">
        <f t="shared" ref="H79" si="46">H75+H76+H77+H78</f>
        <v>9362000</v>
      </c>
      <c r="I79" s="110">
        <f>SUM(I75:I78)</f>
        <v>34383000</v>
      </c>
      <c r="K79" s="32">
        <f>I68+I37</f>
        <v>34881000</v>
      </c>
    </row>
    <row r="81" spans="7:7">
      <c r="G81" s="32"/>
    </row>
  </sheetData>
  <mergeCells count="22">
    <mergeCell ref="A75:C75"/>
    <mergeCell ref="A74:C74"/>
    <mergeCell ref="A76:C76"/>
    <mergeCell ref="A78:C78"/>
    <mergeCell ref="A79:C79"/>
    <mergeCell ref="A77:C77"/>
    <mergeCell ref="A41:C41"/>
    <mergeCell ref="A1:I1"/>
    <mergeCell ref="A37:C37"/>
    <mergeCell ref="A39:C39"/>
    <mergeCell ref="A40:C40"/>
    <mergeCell ref="A3:I3"/>
    <mergeCell ref="A2:I2"/>
    <mergeCell ref="A38:C38"/>
    <mergeCell ref="A6:I6"/>
    <mergeCell ref="A73:C73"/>
    <mergeCell ref="A43:I43"/>
    <mergeCell ref="A68:C68"/>
    <mergeCell ref="A69:C69"/>
    <mergeCell ref="A70:C70"/>
    <mergeCell ref="A71:C71"/>
    <mergeCell ref="A72:C72"/>
  </mergeCells>
  <phoneticPr fontId="2" type="noConversion"/>
  <printOptions horizontalCentered="1"/>
  <pageMargins left="0.35433070866141736" right="0.23622047244094491" top="0.55118110236220474" bottom="0.98425196850393704" header="0.27559055118110237" footer="0.51181102362204722"/>
  <pageSetup paperSize="9" scale="70" orientation="landscape" r:id="rId1"/>
  <headerFooter alignWithMargins="0"/>
  <rowBreaks count="1" manualBreakCount="1">
    <brk id="41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J19"/>
  <sheetViews>
    <sheetView topLeftCell="A2" zoomScale="75" zoomScaleNormal="75" workbookViewId="0">
      <selection activeCell="E11" sqref="E11"/>
    </sheetView>
  </sheetViews>
  <sheetFormatPr defaultRowHeight="12.75"/>
  <cols>
    <col min="1" max="1" width="9.5703125" customWidth="1"/>
    <col min="2" max="2" width="9" customWidth="1"/>
    <col min="3" max="3" width="66.5703125" customWidth="1"/>
    <col min="4" max="4" width="20.42578125" customWidth="1"/>
    <col min="5" max="6" width="17.85546875" customWidth="1"/>
    <col min="7" max="7" width="18" customWidth="1"/>
    <col min="8" max="8" width="16.28515625" customWidth="1"/>
    <col min="9" max="9" width="17.7109375" customWidth="1"/>
    <col min="10" max="10" width="12.28515625" bestFit="1" customWidth="1"/>
  </cols>
  <sheetData>
    <row r="1" spans="1:10" ht="30" customHeight="1">
      <c r="A1" s="333" t="s">
        <v>152</v>
      </c>
      <c r="B1" s="333"/>
      <c r="C1" s="333"/>
      <c r="D1" s="333"/>
      <c r="E1" s="333"/>
      <c r="F1" s="333"/>
      <c r="G1" s="333"/>
      <c r="H1" s="333"/>
      <c r="I1" s="333"/>
    </row>
    <row r="2" spans="1:10" ht="18" customHeight="1">
      <c r="A2" s="305" t="s">
        <v>190</v>
      </c>
      <c r="B2" s="305"/>
      <c r="C2" s="305"/>
      <c r="D2" s="305"/>
      <c r="E2" s="305"/>
      <c r="F2" s="305"/>
      <c r="G2" s="305"/>
      <c r="H2" s="305"/>
      <c r="I2" s="305"/>
    </row>
    <row r="3" spans="1:10" ht="18" customHeight="1">
      <c r="A3" s="312" t="s">
        <v>191</v>
      </c>
      <c r="B3" s="312"/>
      <c r="C3" s="312"/>
      <c r="D3" s="312"/>
      <c r="E3" s="312"/>
      <c r="F3" s="312"/>
      <c r="G3" s="312"/>
      <c r="H3" s="312"/>
      <c r="I3" s="312"/>
    </row>
    <row r="4" spans="1:10" ht="65.099999999999994" customHeight="1">
      <c r="A4" s="91" t="s">
        <v>63</v>
      </c>
      <c r="B4" s="91" t="s">
        <v>56</v>
      </c>
      <c r="C4" s="46" t="s">
        <v>1</v>
      </c>
      <c r="D4" s="47" t="s">
        <v>211</v>
      </c>
      <c r="E4" s="47" t="s">
        <v>107</v>
      </c>
      <c r="F4" s="46" t="s">
        <v>101</v>
      </c>
      <c r="G4" s="203" t="s">
        <v>277</v>
      </c>
      <c r="H4" s="47" t="s">
        <v>278</v>
      </c>
      <c r="I4" s="204" t="s">
        <v>279</v>
      </c>
    </row>
    <row r="5" spans="1:10" ht="15" customHeight="1">
      <c r="A5" s="9" t="s">
        <v>57</v>
      </c>
      <c r="B5" s="9" t="s">
        <v>58</v>
      </c>
      <c r="C5" s="9" t="s">
        <v>59</v>
      </c>
      <c r="D5" s="8" t="s">
        <v>60</v>
      </c>
      <c r="E5" s="8" t="s">
        <v>61</v>
      </c>
      <c r="F5" s="26" t="s">
        <v>99</v>
      </c>
      <c r="G5" s="26" t="s">
        <v>270</v>
      </c>
      <c r="H5" s="26" t="s">
        <v>106</v>
      </c>
      <c r="I5" s="26" t="s">
        <v>120</v>
      </c>
    </row>
    <row r="6" spans="1:10" ht="20.100000000000001" customHeight="1">
      <c r="A6" s="307" t="s">
        <v>255</v>
      </c>
      <c r="B6" s="307"/>
      <c r="C6" s="307"/>
      <c r="D6" s="307"/>
      <c r="E6" s="307"/>
      <c r="F6" s="307"/>
      <c r="G6" s="307"/>
      <c r="H6" s="307"/>
      <c r="I6" s="307"/>
    </row>
    <row r="7" spans="1:10" ht="50.1" customHeight="1">
      <c r="A7" s="37" t="s">
        <v>249</v>
      </c>
      <c r="B7" s="59" t="s">
        <v>46</v>
      </c>
      <c r="C7" s="145" t="s">
        <v>215</v>
      </c>
      <c r="D7" s="12">
        <v>1800000</v>
      </c>
      <c r="E7" s="12">
        <v>0</v>
      </c>
      <c r="F7" s="12">
        <f t="shared" ref="F7:F14" si="0">E7+D7</f>
        <v>1800000</v>
      </c>
      <c r="G7" s="12">
        <v>550000</v>
      </c>
      <c r="H7" s="12">
        <v>0</v>
      </c>
      <c r="I7" s="12">
        <f t="shared" ref="I7:I14" si="1">H7+G7</f>
        <v>550000</v>
      </c>
      <c r="J7" s="139"/>
    </row>
    <row r="8" spans="1:10" ht="24.95" customHeight="1">
      <c r="A8" s="37" t="s">
        <v>251</v>
      </c>
      <c r="B8" s="59" t="s">
        <v>50</v>
      </c>
      <c r="C8" s="67" t="s">
        <v>65</v>
      </c>
      <c r="D8" s="61">
        <f>D9+D10+D11+D12+D13</f>
        <v>24880000</v>
      </c>
      <c r="E8" s="61">
        <f t="shared" ref="E8:F8" si="2">E9+E10+E11+E12+E13</f>
        <v>0</v>
      </c>
      <c r="F8" s="61">
        <f t="shared" si="2"/>
        <v>24880000</v>
      </c>
      <c r="G8" s="61">
        <f>G9+G10+G11+G12+G13</f>
        <v>21217788</v>
      </c>
      <c r="H8" s="61">
        <f t="shared" ref="H8:I8" si="3">H9+H10+H11+H12+H13</f>
        <v>0</v>
      </c>
      <c r="I8" s="61">
        <f t="shared" si="3"/>
        <v>21217788</v>
      </c>
    </row>
    <row r="9" spans="1:10" ht="24.95" customHeight="1">
      <c r="A9" s="37"/>
      <c r="B9" s="10"/>
      <c r="C9" s="22" t="s">
        <v>183</v>
      </c>
      <c r="D9" s="12">
        <v>580000</v>
      </c>
      <c r="E9" s="12">
        <v>0</v>
      </c>
      <c r="F9" s="12">
        <f t="shared" si="0"/>
        <v>580000</v>
      </c>
      <c r="G9" s="12">
        <v>97788</v>
      </c>
      <c r="H9" s="12">
        <v>0</v>
      </c>
      <c r="I9" s="12">
        <f t="shared" si="1"/>
        <v>97788</v>
      </c>
    </row>
    <row r="10" spans="1:10" ht="24.95" customHeight="1">
      <c r="A10" s="37"/>
      <c r="B10" s="10"/>
      <c r="C10" s="22" t="s">
        <v>184</v>
      </c>
      <c r="D10" s="169">
        <v>3700000</v>
      </c>
      <c r="E10" s="12">
        <v>0</v>
      </c>
      <c r="F10" s="12">
        <f>E10+D10</f>
        <v>3700000</v>
      </c>
      <c r="G10" s="169">
        <v>1120000</v>
      </c>
      <c r="H10" s="12">
        <v>0</v>
      </c>
      <c r="I10" s="12">
        <f>H10+G10</f>
        <v>1120000</v>
      </c>
      <c r="J10" s="139"/>
    </row>
    <row r="11" spans="1:10" ht="24.95" customHeight="1">
      <c r="A11" s="37"/>
      <c r="B11" s="10"/>
      <c r="C11" s="115" t="s">
        <v>185</v>
      </c>
      <c r="D11" s="12">
        <v>20000000</v>
      </c>
      <c r="E11" s="12">
        <v>0</v>
      </c>
      <c r="F11" s="12">
        <f t="shared" si="0"/>
        <v>20000000</v>
      </c>
      <c r="G11" s="12">
        <v>20000000</v>
      </c>
      <c r="H11" s="12">
        <v>0</v>
      </c>
      <c r="I11" s="12">
        <f t="shared" si="1"/>
        <v>20000000</v>
      </c>
    </row>
    <row r="12" spans="1:10" ht="24.95" customHeight="1">
      <c r="A12" s="37"/>
      <c r="B12" s="10"/>
      <c r="C12" s="115" t="s">
        <v>186</v>
      </c>
      <c r="D12" s="12">
        <v>600000</v>
      </c>
      <c r="E12" s="12"/>
      <c r="F12" s="12">
        <f t="shared" si="0"/>
        <v>600000</v>
      </c>
      <c r="G12" s="12"/>
      <c r="H12" s="12"/>
      <c r="I12" s="12">
        <f t="shared" si="1"/>
        <v>0</v>
      </c>
    </row>
    <row r="13" spans="1:10" ht="24.95" customHeight="1">
      <c r="A13" s="37"/>
      <c r="B13" s="10"/>
      <c r="C13" s="115" t="s">
        <v>203</v>
      </c>
      <c r="D13" s="12">
        <v>0</v>
      </c>
      <c r="E13" s="12">
        <v>0</v>
      </c>
      <c r="F13" s="12">
        <f t="shared" si="0"/>
        <v>0</v>
      </c>
      <c r="G13" s="12">
        <v>0</v>
      </c>
      <c r="H13" s="12">
        <v>0</v>
      </c>
      <c r="I13" s="12">
        <f t="shared" si="1"/>
        <v>0</v>
      </c>
    </row>
    <row r="14" spans="1:10" ht="24.95" customHeight="1">
      <c r="A14" s="147" t="s">
        <v>252</v>
      </c>
      <c r="B14" s="148" t="s">
        <v>52</v>
      </c>
      <c r="C14" s="149" t="s">
        <v>216</v>
      </c>
      <c r="D14" s="39">
        <v>50000</v>
      </c>
      <c r="E14" s="39">
        <v>0</v>
      </c>
      <c r="F14" s="39">
        <f t="shared" si="0"/>
        <v>50000</v>
      </c>
      <c r="G14" s="39"/>
      <c r="H14" s="39">
        <v>0</v>
      </c>
      <c r="I14" s="39">
        <f t="shared" si="1"/>
        <v>0</v>
      </c>
    </row>
    <row r="15" spans="1:10" ht="24.95" customHeight="1">
      <c r="A15" s="271" t="s">
        <v>161</v>
      </c>
      <c r="B15" s="272"/>
      <c r="C15" s="273"/>
      <c r="D15" s="90">
        <f>D7+D8+D14</f>
        <v>26730000</v>
      </c>
      <c r="E15" s="90">
        <f t="shared" ref="E15:F15" si="4">E7+E8+E14</f>
        <v>0</v>
      </c>
      <c r="F15" s="90">
        <f t="shared" si="4"/>
        <v>26730000</v>
      </c>
      <c r="G15" s="90">
        <f>G7+G8+G14</f>
        <v>21767788</v>
      </c>
      <c r="H15" s="90">
        <f t="shared" ref="H15:I15" si="5">H7+H8+H14</f>
        <v>0</v>
      </c>
      <c r="I15" s="90">
        <f t="shared" si="5"/>
        <v>21767788</v>
      </c>
    </row>
    <row r="16" spans="1:10" ht="24.95" customHeight="1">
      <c r="A16" s="331" t="s">
        <v>159</v>
      </c>
      <c r="B16" s="331"/>
      <c r="C16" s="331"/>
      <c r="D16" s="219"/>
      <c r="E16" s="219"/>
      <c r="F16" s="219"/>
      <c r="G16" s="35"/>
      <c r="H16" s="35"/>
      <c r="I16" s="35"/>
    </row>
    <row r="17" spans="1:9" ht="17.100000000000001" customHeight="1">
      <c r="A17" s="256" t="s">
        <v>112</v>
      </c>
      <c r="B17" s="256"/>
      <c r="C17" s="256"/>
      <c r="D17" s="32">
        <f>D15</f>
        <v>26730000</v>
      </c>
      <c r="E17" s="32"/>
      <c r="F17" s="32">
        <f>D17+E17</f>
        <v>26730000</v>
      </c>
      <c r="G17" s="32">
        <f>G15</f>
        <v>21767788</v>
      </c>
      <c r="H17" s="32"/>
      <c r="I17" s="32">
        <f>G17+H17</f>
        <v>21767788</v>
      </c>
    </row>
    <row r="18" spans="1:9" ht="14.25">
      <c r="A18" s="303" t="s">
        <v>113</v>
      </c>
      <c r="B18" s="303"/>
      <c r="C18" s="303"/>
      <c r="D18" s="32"/>
      <c r="E18" s="32">
        <f>E15</f>
        <v>0</v>
      </c>
      <c r="F18" s="32">
        <f>D18+E18</f>
        <v>0</v>
      </c>
      <c r="G18" s="32"/>
      <c r="H18" s="32">
        <f>H15</f>
        <v>0</v>
      </c>
      <c r="I18" s="32">
        <f>G18+H18</f>
        <v>0</v>
      </c>
    </row>
    <row r="19" spans="1:9" ht="15.75">
      <c r="A19" s="332" t="s">
        <v>178</v>
      </c>
      <c r="B19" s="332"/>
      <c r="C19" s="332"/>
      <c r="D19" s="99">
        <f>D17+D18</f>
        <v>26730000</v>
      </c>
      <c r="E19" s="99">
        <f t="shared" ref="E19:F19" si="6">E17+E18</f>
        <v>0</v>
      </c>
      <c r="F19" s="99">
        <f t="shared" si="6"/>
        <v>26730000</v>
      </c>
      <c r="G19" s="99">
        <f>G17+G18</f>
        <v>21767788</v>
      </c>
      <c r="H19" s="99">
        <f t="shared" ref="H19:I19" si="7">H17+H18</f>
        <v>0</v>
      </c>
      <c r="I19" s="99">
        <f t="shared" si="7"/>
        <v>21767788</v>
      </c>
    </row>
  </sheetData>
  <mergeCells count="9">
    <mergeCell ref="A18:C18"/>
    <mergeCell ref="A19:C19"/>
    <mergeCell ref="A1:I1"/>
    <mergeCell ref="A2:I2"/>
    <mergeCell ref="A3:I3"/>
    <mergeCell ref="A17:C17"/>
    <mergeCell ref="A15:C15"/>
    <mergeCell ref="A16:C16"/>
    <mergeCell ref="A6:I6"/>
  </mergeCells>
  <printOptions horizontalCentered="1"/>
  <pageMargins left="0.35433070866141736" right="0.23622047244094491" top="0.55118110236220474" bottom="0.98425196850393704" header="0.27559055118110237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F296"/>
  <sheetViews>
    <sheetView topLeftCell="A106" zoomScale="75" zoomScaleNormal="75" workbookViewId="0">
      <selection activeCell="J118" sqref="J118"/>
    </sheetView>
  </sheetViews>
  <sheetFormatPr defaultRowHeight="15"/>
  <cols>
    <col min="1" max="1" width="10.140625" style="2" customWidth="1"/>
    <col min="2" max="2" width="9.140625" style="2"/>
    <col min="3" max="3" width="60.140625" style="2" customWidth="1"/>
    <col min="4" max="4" width="18" style="2" customWidth="1"/>
    <col min="5" max="5" width="14.42578125" style="2" hidden="1" customWidth="1"/>
    <col min="6" max="6" width="17.5703125" style="2" customWidth="1"/>
    <col min="7" max="7" width="16.7109375" style="2" customWidth="1"/>
    <col min="8" max="8" width="0" style="2" hidden="1" customWidth="1"/>
    <col min="9" max="10" width="14.42578125" style="2" bestFit="1" customWidth="1"/>
    <col min="11" max="11" width="9.140625" style="2"/>
    <col min="12" max="13" width="14.42578125" style="2" bestFit="1" customWidth="1"/>
    <col min="14" max="16384" width="9.140625" style="2"/>
  </cols>
  <sheetData>
    <row r="1" spans="1:240" ht="15" customHeight="1">
      <c r="A1" s="251" t="s">
        <v>100</v>
      </c>
      <c r="B1" s="251"/>
      <c r="C1" s="251"/>
      <c r="D1" s="251"/>
      <c r="E1" s="251"/>
      <c r="F1" s="251"/>
      <c r="G1" s="251"/>
    </row>
    <row r="2" spans="1:240" ht="15" customHeight="1">
      <c r="A2" s="251"/>
      <c r="B2" s="251"/>
      <c r="C2" s="251"/>
      <c r="D2" s="251"/>
      <c r="E2" s="251"/>
      <c r="F2" s="251"/>
      <c r="G2" s="251"/>
    </row>
    <row r="3" spans="1:240" ht="30" customHeight="1">
      <c r="A3" s="252" t="s">
        <v>190</v>
      </c>
      <c r="B3" s="252"/>
      <c r="C3" s="252"/>
      <c r="D3" s="252"/>
      <c r="E3" s="252"/>
      <c r="F3" s="252"/>
      <c r="G3" s="252"/>
    </row>
    <row r="4" spans="1:240" ht="15" customHeight="1">
      <c r="A4" s="253" t="s">
        <v>111</v>
      </c>
      <c r="B4" s="253"/>
      <c r="C4" s="253"/>
      <c r="D4" s="253"/>
      <c r="E4" s="253"/>
      <c r="F4" s="253"/>
      <c r="G4" s="253"/>
      <c r="H4" s="63"/>
      <c r="I4" s="63"/>
    </row>
    <row r="5" spans="1:240" s="3" customFormat="1" ht="65.099999999999994" customHeight="1" thickBot="1">
      <c r="A5" s="8"/>
      <c r="B5" s="26" t="s">
        <v>56</v>
      </c>
      <c r="C5" s="27" t="s">
        <v>1</v>
      </c>
      <c r="D5" s="47" t="s">
        <v>211</v>
      </c>
      <c r="E5" s="47" t="s">
        <v>26</v>
      </c>
      <c r="F5" s="47" t="s">
        <v>107</v>
      </c>
      <c r="G5" s="47" t="s">
        <v>148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</row>
    <row r="6" spans="1:240" s="4" customFormat="1" ht="15" customHeight="1">
      <c r="A6" s="26" t="s">
        <v>57</v>
      </c>
      <c r="B6" s="26" t="s">
        <v>58</v>
      </c>
      <c r="C6" s="26" t="s">
        <v>59</v>
      </c>
      <c r="D6" s="26" t="s">
        <v>60</v>
      </c>
      <c r="E6" s="26"/>
      <c r="F6" s="26" t="s">
        <v>61</v>
      </c>
      <c r="G6" s="26" t="s">
        <v>99</v>
      </c>
    </row>
    <row r="7" spans="1:240" s="4" customFormat="1" ht="15" customHeight="1">
      <c r="A7" s="275" t="s">
        <v>149</v>
      </c>
      <c r="B7" s="252"/>
      <c r="C7" s="252"/>
      <c r="D7" s="252"/>
      <c r="E7" s="252"/>
      <c r="F7" s="252"/>
      <c r="G7" s="252"/>
    </row>
    <row r="8" spans="1:240" s="4" customFormat="1" ht="24.95" customHeight="1">
      <c r="A8" s="37" t="s">
        <v>125</v>
      </c>
      <c r="B8" s="59" t="s">
        <v>37</v>
      </c>
      <c r="C8" s="11" t="s">
        <v>35</v>
      </c>
      <c r="D8" s="12">
        <f>'N.P. '!G7+'P.lut.R '!G7+N.bibl.R!G7+'S.ork. 2'!Q7+'Muzej R'!G8+'GSLU 2'!G7+'NKC 2'!G6+I.arh.R!H7+Z.sp.2.!G7</f>
        <v>213053115</v>
      </c>
      <c r="E8" s="12" t="e">
        <f>#REF!</f>
        <v>#REF!</v>
      </c>
      <c r="F8" s="12">
        <f>'N.P. '!H7+'P.lut.R '!H7+N.bibl.R!H7+'S.ork. 2'!R7+'Muzej R'!H8+'GSLU 2'!H7+'NKC 2'!H6+I.arh.R!I7+Z.sp.2.!H7</f>
        <v>879949.84</v>
      </c>
      <c r="G8" s="12">
        <f>F8+D8</f>
        <v>213933064.84</v>
      </c>
      <c r="I8" s="62">
        <v>300341000</v>
      </c>
      <c r="L8" s="62"/>
    </row>
    <row r="9" spans="1:240" ht="24.95" customHeight="1">
      <c r="A9" s="37" t="s">
        <v>126</v>
      </c>
      <c r="B9" s="59" t="s">
        <v>38</v>
      </c>
      <c r="C9" s="18" t="s">
        <v>2</v>
      </c>
      <c r="D9" s="12">
        <f>'N.P. '!G8+'P.lut.R '!G8+N.bibl.R!G8+'S.ork. 2'!Q8+'Muzej R'!G9+'GSLU 2'!G8+'NKC 2'!G8+I.arh.R!H8+Z.sp.2.!G8</f>
        <v>38085264</v>
      </c>
      <c r="E9" s="12" t="e">
        <f>#REF!+#REF!+#REF!</f>
        <v>#REF!</v>
      </c>
      <c r="F9" s="12">
        <f>'N.P. '!H8+'P.lut.R '!H8+N.bibl.R!H8+'S.ork. 2'!R8+'Muzej R'!H9+'GSLU 2'!H8+'NKC 2'!H8+I.arh.R!I8+Z.sp.2.!H8</f>
        <v>179116.04</v>
      </c>
      <c r="G9" s="12">
        <f t="shared" ref="G9:G54" si="0">F9+D9</f>
        <v>38264380.039999999</v>
      </c>
      <c r="I9" s="28">
        <v>53761000</v>
      </c>
    </row>
    <row r="10" spans="1:240" ht="24.95" customHeight="1">
      <c r="A10" s="37" t="s">
        <v>127</v>
      </c>
      <c r="B10" s="59" t="s">
        <v>39</v>
      </c>
      <c r="C10" s="11" t="s">
        <v>96</v>
      </c>
      <c r="D10" s="12">
        <f>'Muzej R'!G10+N.bibl.R!G9+'N.P. '!G9+'P.lut.R '!G9+'S.ork. 2'!Q9+'GSLU 2'!G9+'NKC 2'!G12+I.arh.R!H9+Z.sp.2.!G9</f>
        <v>5697635</v>
      </c>
      <c r="E10" s="12">
        <v>770000</v>
      </c>
      <c r="F10" s="12">
        <f>'N.P. '!H9+'P.lut.R '!H9+N.bibl.R!H9+'S.ork. 2'!R9+'Muzej R'!H10+'GSLU 2'!H9+'NKC 2'!H12+I.arh.R!I9+Z.sp.2.!H9</f>
        <v>707733</v>
      </c>
      <c r="G10" s="12">
        <f t="shared" si="0"/>
        <v>6405368</v>
      </c>
      <c r="I10" s="28"/>
    </row>
    <row r="11" spans="1:240" ht="24.95" customHeight="1">
      <c r="A11" s="37" t="s">
        <v>128</v>
      </c>
      <c r="B11" s="59" t="s">
        <v>40</v>
      </c>
      <c r="C11" s="11" t="s">
        <v>97</v>
      </c>
      <c r="D11" s="12">
        <f>'Muzej R'!G11+N.bibl.R!G10+'N.P. '!G10+'P.lut.R '!G10+'S.ork. 2'!Q10+'GSLU 2'!G10+'NKC 2'!G14+I.arh.R!H10+Z.sp.2.!G10</f>
        <v>3388184</v>
      </c>
      <c r="E11" s="12" t="e">
        <f>#REF!+#REF!+#REF!</f>
        <v>#REF!</v>
      </c>
      <c r="F11" s="12">
        <f>'N.P. '!H10+'P.lut.R '!H10+N.bibl.R!H10+'S.ork. 2'!R10+'Muzej R'!H11+'GSLU 2'!H10+'NKC 2'!H14+I.arh.R!I10+Z.sp.2.!H10</f>
        <v>2022029</v>
      </c>
      <c r="G11" s="12">
        <f t="shared" si="0"/>
        <v>5410213</v>
      </c>
      <c r="I11" s="28"/>
    </row>
    <row r="12" spans="1:240" ht="24.95" customHeight="1">
      <c r="A12" s="37" t="s">
        <v>129</v>
      </c>
      <c r="B12" s="59" t="s">
        <v>41</v>
      </c>
      <c r="C12" s="11" t="s">
        <v>33</v>
      </c>
      <c r="D12" s="12">
        <f>'N.P. '!G11+'P.lut.R '!G11+N.bibl.R!G11+'S.ork. 2'!Q11+'Muzej R'!G12+'GSLU 2'!G11+'NKC 2'!G16+I.arh.R!H11+Z.sp.2.!G11</f>
        <v>0</v>
      </c>
      <c r="E12" s="14" t="e">
        <f>#REF!</f>
        <v>#REF!</v>
      </c>
      <c r="F12" s="12">
        <f>'N.P. '!H11+'P.lut.R '!H11+N.bibl.R!H11+'S.ork. 2'!R11+'Muzej R'!H12+'GSLU 2'!H11+'NKC 2'!H16+I.arh.R!I11+Z.sp.2.!H11</f>
        <v>391250</v>
      </c>
      <c r="G12" s="12">
        <f t="shared" si="0"/>
        <v>391250</v>
      </c>
    </row>
    <row r="13" spans="1:240" ht="24.95" customHeight="1">
      <c r="A13" s="37" t="s">
        <v>130</v>
      </c>
      <c r="B13" s="59" t="s">
        <v>42</v>
      </c>
      <c r="C13" s="19" t="s">
        <v>98</v>
      </c>
      <c r="D13" s="39">
        <f>'N.P. '!G12+'P.lut.R '!G12+N.bibl.R!G12+'S.ork. 2'!Q12+'Muzej R'!G13+'GSLU 2'!G12+'NKC 2'!G18+I.arh.R!H12+Z.sp.2.!G12</f>
        <v>6543782</v>
      </c>
      <c r="E13" s="12" t="e">
        <f>#REF!</f>
        <v>#REF!</v>
      </c>
      <c r="F13" s="12">
        <f>'N.P. '!H12+'P.lut.R '!H12+N.bibl.R!H12+'S.ork. 2'!R12+'Muzej R'!H13+'GSLU 2'!H12+'NKC 2'!H18+I.arh.R!I12+Z.sp.2.!H12</f>
        <v>467710</v>
      </c>
      <c r="G13" s="12">
        <f t="shared" si="0"/>
        <v>7011492</v>
      </c>
    </row>
    <row r="14" spans="1:240" ht="24.95" customHeight="1">
      <c r="A14" s="37" t="s">
        <v>131</v>
      </c>
      <c r="B14" s="37" t="s">
        <v>43</v>
      </c>
      <c r="C14" s="42" t="s">
        <v>87</v>
      </c>
      <c r="D14" s="39">
        <f>D15+D16+D17</f>
        <v>25110492.550000001</v>
      </c>
      <c r="E14" s="39">
        <f t="shared" ref="E14:G14" si="1">E15+E16+E17</f>
        <v>2571370.2000000002</v>
      </c>
      <c r="F14" s="39">
        <f t="shared" si="1"/>
        <v>3492706.2</v>
      </c>
      <c r="G14" s="39">
        <f t="shared" si="1"/>
        <v>28603198.75</v>
      </c>
      <c r="I14" s="28"/>
    </row>
    <row r="15" spans="1:240" ht="24.95" customHeight="1">
      <c r="A15" s="37"/>
      <c r="B15" s="10"/>
      <c r="C15" s="22" t="s">
        <v>80</v>
      </c>
      <c r="D15" s="12">
        <f>'Muzej R'!G15+N.bibl.R!G14+'N.P. '!G13+'P.lut.R '!G13+'S.ork. 2'!Q13+'GSLU 2'!G14+'NKC 2'!G21+I.arh.R!H13+Z.sp.2.!G15</f>
        <v>20393218.550000001</v>
      </c>
      <c r="E15" s="12">
        <f>'Muzej R'!H15+N.bibl.R!H14+'N.P. '!H13+'P.lut.R '!H13+'S.ork. 2'!R13+'GSLU 2'!H14+'NKC 2'!H21+I.arh.R!I13+Z.sp.2.!H15</f>
        <v>2571370.2000000002</v>
      </c>
      <c r="F15" s="12">
        <f>'Muzej R'!H15+N.bibl.R!H14+'N.P. '!H13+'P.lut.R '!H13+'S.ork. 2'!R13+'GSLU 2'!H14+'NKC 2'!H21+I.arh.R!I13+Z.sp.2.!H13</f>
        <v>3461370.2</v>
      </c>
      <c r="G15" s="12">
        <f>D15+F15</f>
        <v>23854588.75</v>
      </c>
      <c r="I15" s="2">
        <v>1060000</v>
      </c>
      <c r="J15" s="28">
        <f>F15+I15</f>
        <v>4521370.2</v>
      </c>
    </row>
    <row r="16" spans="1:240" ht="24.95" customHeight="1">
      <c r="A16" s="37"/>
      <c r="B16" s="10"/>
      <c r="C16" s="22" t="s">
        <v>82</v>
      </c>
      <c r="D16" s="12">
        <f>'Muzej R'!G16+N.bibl.R!G15+'GSLU 2'!G15+'NKC 2'!G22</f>
        <v>2773252</v>
      </c>
      <c r="E16" s="15"/>
      <c r="F16" s="12">
        <f>'Muzej R'!H16+N.bibl.R!H15+'GSLU 2'!H15+'NKC 2'!H22</f>
        <v>0</v>
      </c>
      <c r="G16" s="12">
        <f t="shared" ref="G16:G17" si="2">D16+F16</f>
        <v>2773252</v>
      </c>
    </row>
    <row r="17" spans="1:10" ht="24.95" customHeight="1">
      <c r="A17" s="37"/>
      <c r="B17" s="10"/>
      <c r="C17" s="22" t="s">
        <v>81</v>
      </c>
      <c r="D17" s="12">
        <f>'Muzej R'!G17+N.bibl.R!G16+'GSLU 2'!G16+'NKC 2'!G23</f>
        <v>1944022</v>
      </c>
      <c r="E17" s="15"/>
      <c r="F17" s="12">
        <f>'Muzej R'!H17+N.bibl.R!H16+'GSLU 2'!H16+'NKC 2'!H23</f>
        <v>31336</v>
      </c>
      <c r="G17" s="12">
        <f t="shared" si="2"/>
        <v>1975358</v>
      </c>
    </row>
    <row r="18" spans="1:10" ht="24.95" customHeight="1">
      <c r="A18" s="37" t="s">
        <v>132</v>
      </c>
      <c r="B18" s="37" t="s">
        <v>44</v>
      </c>
      <c r="C18" s="42" t="s">
        <v>76</v>
      </c>
      <c r="D18" s="39">
        <f>D19+D20+D21</f>
        <v>617969</v>
      </c>
      <c r="E18" s="39">
        <f t="shared" ref="E18:G18" si="3">E19+E20+E21</f>
        <v>0</v>
      </c>
      <c r="F18" s="39">
        <f t="shared" si="3"/>
        <v>3361879.81</v>
      </c>
      <c r="G18" s="39">
        <f t="shared" si="3"/>
        <v>3979848.81</v>
      </c>
      <c r="I18" s="28"/>
    </row>
    <row r="19" spans="1:10" ht="24.95" customHeight="1">
      <c r="A19" s="37"/>
      <c r="B19" s="10"/>
      <c r="C19" s="22" t="s">
        <v>80</v>
      </c>
      <c r="D19" s="12">
        <f>'Muzej R'!G19+N.bibl.R!G18+'N.P. '!G14+'P.lut.R '!G15+'S.ork. 2'!Q14+'GSLU 2'!G17+'NKC 2'!G27+I.arh.R!H14+Z.sp.2.!G15</f>
        <v>577637</v>
      </c>
      <c r="E19" s="12"/>
      <c r="F19" s="12">
        <f>'Muzej R'!H19+N.bibl.R!H18+'N.P. '!H14+'P.lut.R '!H15+'S.ork. 2'!R14+'GSLU 2'!H17+'NKC 2'!H27+I.arh.R!I14+Z.sp.2.!H15</f>
        <v>3361879.81</v>
      </c>
      <c r="G19" s="12">
        <f>D19+F19</f>
        <v>3939516.81</v>
      </c>
      <c r="I19" s="2">
        <v>130000</v>
      </c>
      <c r="J19" s="28">
        <f>F19+I19</f>
        <v>3491879.81</v>
      </c>
    </row>
    <row r="20" spans="1:10" ht="24.95" customHeight="1">
      <c r="A20" s="37"/>
      <c r="B20" s="10"/>
      <c r="C20" s="22" t="s">
        <v>82</v>
      </c>
      <c r="D20" s="12">
        <f>'Muzej R'!G20+N.bibl.R!G19+'P.lut.R '!G16+Z.sp.2.!G16</f>
        <v>40332</v>
      </c>
      <c r="E20" s="12"/>
      <c r="F20" s="12">
        <f>'Muzej R'!H20+N.bibl.R!H19+'P.lut.R '!H16+Z.sp.2.!H16</f>
        <v>0</v>
      </c>
      <c r="G20" s="12">
        <f t="shared" ref="G20:G21" si="4">D20+F20</f>
        <v>40332</v>
      </c>
    </row>
    <row r="21" spans="1:10" ht="24.95" customHeight="1">
      <c r="A21" s="37"/>
      <c r="B21" s="10"/>
      <c r="C21" s="22" t="s">
        <v>81</v>
      </c>
      <c r="D21" s="12">
        <f>'Muzej R'!G21+N.bibl.R!G20+'P.lut.R '!G17+Z.sp.2.!G17</f>
        <v>0</v>
      </c>
      <c r="E21" s="12"/>
      <c r="F21" s="12">
        <f>'Muzej R'!H17+N.bibl.R!H20+'P.lut.R '!H17+Z.sp.2.!H17</f>
        <v>0</v>
      </c>
      <c r="G21" s="12">
        <f t="shared" si="4"/>
        <v>0</v>
      </c>
    </row>
    <row r="22" spans="1:10" ht="24.95" customHeight="1">
      <c r="A22" s="37" t="s">
        <v>133</v>
      </c>
      <c r="B22" s="37" t="s">
        <v>45</v>
      </c>
      <c r="C22" s="42" t="s">
        <v>77</v>
      </c>
      <c r="D22" s="39" t="e">
        <f>D23+D24+D25</f>
        <v>#REF!</v>
      </c>
      <c r="E22" s="39">
        <f t="shared" ref="E22:G22" si="5">E23+E24+E25</f>
        <v>0</v>
      </c>
      <c r="F22" s="39" t="e">
        <f t="shared" si="5"/>
        <v>#REF!</v>
      </c>
      <c r="G22" s="39" t="e">
        <f t="shared" si="5"/>
        <v>#REF!</v>
      </c>
      <c r="I22" s="28"/>
    </row>
    <row r="23" spans="1:10" ht="24.95" customHeight="1">
      <c r="A23" s="37"/>
      <c r="B23" s="10"/>
      <c r="C23" s="22" t="s">
        <v>80</v>
      </c>
      <c r="D23" s="12" t="e">
        <f>'Muzej R'!G23+N.bibl.R!G22+'N.P. '!G15+'P.lut.R '!G18+'S.ork. 2'!Q17+'GSLU 2'!G19+'NKC 2'!#REF!+I.arh.R!H16+Z.sp.2.!G19</f>
        <v>#REF!</v>
      </c>
      <c r="E23" s="15"/>
      <c r="F23" s="12" t="e">
        <f>'Muzej R'!H23+N.bibl.R!H22+'N.P. '!H15+'P.lut.R '!H18+'S.ork. 2'!R17+'GSLU 2'!H19+'NKC 2'!#REF!+I.arh.R!I16+Z.sp.2.!H19</f>
        <v>#REF!</v>
      </c>
      <c r="G23" s="12" t="e">
        <f>D23+F23</f>
        <v>#REF!</v>
      </c>
      <c r="I23" s="2">
        <v>1550000</v>
      </c>
      <c r="J23" s="28" t="e">
        <f>F23+I23</f>
        <v>#REF!</v>
      </c>
    </row>
    <row r="24" spans="1:10" ht="24.95" customHeight="1">
      <c r="A24" s="37"/>
      <c r="B24" s="10"/>
      <c r="C24" s="22" t="s">
        <v>82</v>
      </c>
      <c r="D24" s="12">
        <f>'Muzej R'!G24+N.bibl.R!G23+'GSLU 2'!G20+'NKC 2'!G32+I.arh.R!H17+Z.sp.2.!G20</f>
        <v>2850730</v>
      </c>
      <c r="E24" s="15"/>
      <c r="F24" s="12">
        <f>'Muzej R'!H24+N.bibl.R!H23+'GSLU 2'!H20+'NKC 2'!H32+I.arh.R!I17+Z.sp.2.!H20</f>
        <v>229117</v>
      </c>
      <c r="G24" s="12">
        <f t="shared" ref="G24:G25" si="6">D24+F24</f>
        <v>3079847</v>
      </c>
      <c r="I24" s="2">
        <v>97000</v>
      </c>
      <c r="J24" s="28">
        <f>F24+I24</f>
        <v>326117</v>
      </c>
    </row>
    <row r="25" spans="1:10" ht="24.95" customHeight="1">
      <c r="A25" s="37"/>
      <c r="B25" s="10"/>
      <c r="C25" s="22" t="s">
        <v>81</v>
      </c>
      <c r="D25" s="12">
        <f>'Muzej R'!G25+N.bibl.R!G24+'GSLU 2'!G21+'NKC 2'!G40+I.arh.R!H18+Z.sp.2.!G21</f>
        <v>614012</v>
      </c>
      <c r="E25" s="12">
        <f>'Muzej R'!H25+N.bibl.R!H24+'GSLU 2'!H21+'NKC 2'!H40+I.arh.R!I18+Z.sp.2.!H21</f>
        <v>0</v>
      </c>
      <c r="F25" s="12">
        <f>'Muzej R'!H25+N.bibl.R!H24+'GSLU 2'!H21+'NKC 2'!H40+I.arh.R!I18+Z.sp.2.!H21</f>
        <v>0</v>
      </c>
      <c r="G25" s="12">
        <f t="shared" si="6"/>
        <v>614012</v>
      </c>
    </row>
    <row r="26" spans="1:10" ht="24.95" customHeight="1">
      <c r="A26" s="37" t="s">
        <v>134</v>
      </c>
      <c r="B26" s="37" t="s">
        <v>46</v>
      </c>
      <c r="C26" s="42" t="s">
        <v>74</v>
      </c>
      <c r="D26" s="39">
        <f>D27+D28+D29</f>
        <v>9034600.4600000009</v>
      </c>
      <c r="E26" s="39">
        <f t="shared" ref="E26:G26" si="7">E27+E28+E29</f>
        <v>3124151.79</v>
      </c>
      <c r="F26" s="39">
        <f t="shared" si="7"/>
        <v>3124151.79</v>
      </c>
      <c r="G26" s="39">
        <f t="shared" si="7"/>
        <v>12158752.25</v>
      </c>
      <c r="I26" s="28"/>
    </row>
    <row r="27" spans="1:10" ht="24.95" customHeight="1">
      <c r="A27" s="37"/>
      <c r="B27" s="10"/>
      <c r="C27" s="22" t="s">
        <v>80</v>
      </c>
      <c r="D27" s="12">
        <f>'Muzej R'!G27+N.bibl.R!G25+'N.P. '!G16+'P.lut.R '!G19+'S.ork. 2'!Q21+'GSLU 2'!G23+'NKC 2'!G42+I.arh.R!H20+Z.sp.2.!G23</f>
        <v>3889653.46</v>
      </c>
      <c r="E27" s="12">
        <f>'Muzej R'!H27+N.bibl.R!H25+'N.P. '!H16+'P.lut.R '!H19+'S.ork. 2'!R21+'GSLU 2'!H23+'NKC 2'!H42+I.arh.R!I19+Z.sp.2.!H23</f>
        <v>3124151.79</v>
      </c>
      <c r="F27" s="12">
        <f>'Muzej R'!H27+N.bibl.R!H25+'N.P. '!H16+'P.lut.R '!H19+'S.ork. 2'!R21+'GSLU 2'!H23+'NKC 2'!H42+I.arh.R!I19+Z.sp.2.!H23</f>
        <v>3124151.79</v>
      </c>
      <c r="G27" s="12">
        <f>D27+F27</f>
        <v>7013805.25</v>
      </c>
      <c r="I27" s="2">
        <v>1100000</v>
      </c>
      <c r="J27" s="28">
        <f>F27+I27</f>
        <v>4224151.79</v>
      </c>
    </row>
    <row r="28" spans="1:10" ht="24.95" customHeight="1">
      <c r="A28" s="37"/>
      <c r="B28" s="10"/>
      <c r="C28" s="22" t="s">
        <v>82</v>
      </c>
      <c r="D28" s="12">
        <f>'Muzej R'!G28+'S.ork. 2'!Q22+'GSLU 2'!G24+'NKC 2'!G43+I.arh.R!H21+Z.sp.2.!G24</f>
        <v>100000</v>
      </c>
      <c r="E28" s="12">
        <f>'Muzej R'!H28+'S.ork. 2'!R22+'GSLU 2'!H24+'NKC 2'!H43+Z.sp.2.!H24</f>
        <v>0</v>
      </c>
      <c r="F28" s="12">
        <f>'Muzej R'!H28+'S.ork. 2'!R22+'GSLU 2'!H24+'NKC 2'!H43+Z.sp.2.!H24</f>
        <v>0</v>
      </c>
      <c r="G28" s="12">
        <f t="shared" ref="G28:G29" si="8">D28+F28</f>
        <v>100000</v>
      </c>
      <c r="I28" s="2">
        <v>54390000</v>
      </c>
      <c r="J28" s="28">
        <f>F28+I28</f>
        <v>54390000</v>
      </c>
    </row>
    <row r="29" spans="1:10" ht="24.95" customHeight="1">
      <c r="A29" s="37"/>
      <c r="B29" s="10"/>
      <c r="C29" s="22" t="s">
        <v>81</v>
      </c>
      <c r="D29" s="12">
        <f>'Muzej R'!G29+'S.ork. 2'!Q23+'GSLU 2'!G25+'NKC 2'!G44+Z.sp.2.!G25</f>
        <v>5044947</v>
      </c>
      <c r="E29" s="12">
        <f>'Muzej R'!H29+'S.ork. 2'!R23+'GSLU 2'!H25+'NKC 2'!H44+Z.sp.2.!H25</f>
        <v>0</v>
      </c>
      <c r="F29" s="12">
        <f>'Muzej R'!H29+'S.ork. 2'!R23+'GSLU 2'!H25+'NKC 2'!H44+Z.sp.2.!H25</f>
        <v>0</v>
      </c>
      <c r="G29" s="12">
        <f t="shared" si="8"/>
        <v>5044947</v>
      </c>
    </row>
    <row r="30" spans="1:10" ht="24.95" customHeight="1">
      <c r="A30" s="37" t="s">
        <v>135</v>
      </c>
      <c r="B30" s="37" t="s">
        <v>47</v>
      </c>
      <c r="C30" s="42" t="s">
        <v>78</v>
      </c>
      <c r="D30" s="39">
        <f>D31+D32+D33</f>
        <v>1686218.82</v>
      </c>
      <c r="E30" s="39">
        <f t="shared" ref="E30:G30" si="9">E31+E32+E33</f>
        <v>0</v>
      </c>
      <c r="F30" s="39">
        <f t="shared" si="9"/>
        <v>761733.79</v>
      </c>
      <c r="G30" s="39">
        <f t="shared" si="9"/>
        <v>2447952.6100000003</v>
      </c>
      <c r="I30" s="28"/>
    </row>
    <row r="31" spans="1:10" ht="24.95" customHeight="1">
      <c r="A31" s="37"/>
      <c r="B31" s="10"/>
      <c r="C31" s="22" t="s">
        <v>80</v>
      </c>
      <c r="D31" s="12">
        <f>'Muzej R'!G31+N.bibl.R!G27+'N.P. '!G17+'P.lut.R '!G20+'S.ork. 2'!Q24+'GSLU 2'!G27+'NKC 2'!G45+I.arh.R!H23+Z.sp.2.!G26</f>
        <v>1261606.82</v>
      </c>
      <c r="E31" s="12"/>
      <c r="F31" s="12">
        <f>'Muzej R'!H31+N.bibl.R!H27+'N.P. '!H17+'P.lut.R '!H20+'S.ork. 2'!R24+'GSLU 2'!H27+'NKC 2'!H45+I.arh.R!I23+Z.sp.2.!H26</f>
        <v>761733.79</v>
      </c>
      <c r="G31" s="12">
        <f>D31+F31</f>
        <v>2023340.61</v>
      </c>
    </row>
    <row r="32" spans="1:10" ht="24.95" customHeight="1">
      <c r="A32" s="37"/>
      <c r="B32" s="10"/>
      <c r="C32" s="22" t="s">
        <v>82</v>
      </c>
      <c r="D32" s="12">
        <f>'Muzej R'!G32+N.bibl.R!G28+'GSLU 2'!G28</f>
        <v>0</v>
      </c>
      <c r="E32" s="12"/>
      <c r="F32" s="12">
        <f>'Muzej R'!H32+N.bibl.R!H28+'GSLU 2'!H28</f>
        <v>0</v>
      </c>
      <c r="G32" s="12">
        <f t="shared" ref="G32:G33" si="10">D32+F32</f>
        <v>0</v>
      </c>
      <c r="I32" s="2">
        <v>20000</v>
      </c>
      <c r="J32" s="28">
        <f>F32+I32</f>
        <v>20000</v>
      </c>
    </row>
    <row r="33" spans="1:10" ht="24.95" customHeight="1">
      <c r="A33" s="37"/>
      <c r="B33" s="10"/>
      <c r="C33" s="22" t="s">
        <v>81</v>
      </c>
      <c r="D33" s="12">
        <f>'Muzej R'!G33+N.bibl.R!G29+'GSLU 2'!G29</f>
        <v>424612</v>
      </c>
      <c r="E33" s="12"/>
      <c r="F33" s="12">
        <f>'Muzej R'!H33+N.bibl.R!H29+'GSLU 2'!H29</f>
        <v>0</v>
      </c>
      <c r="G33" s="12">
        <f t="shared" si="10"/>
        <v>424612</v>
      </c>
    </row>
    <row r="34" spans="1:10" ht="24.95" customHeight="1">
      <c r="A34" s="37" t="s">
        <v>136</v>
      </c>
      <c r="B34" s="37" t="s">
        <v>48</v>
      </c>
      <c r="C34" s="42" t="s">
        <v>75</v>
      </c>
      <c r="D34" s="39">
        <f>D35+D36+D37</f>
        <v>1905341.18</v>
      </c>
      <c r="E34" s="39">
        <f t="shared" ref="E34:G34" si="11">E35+E36+E37</f>
        <v>0</v>
      </c>
      <c r="F34" s="39">
        <f t="shared" si="11"/>
        <v>1699449.52</v>
      </c>
      <c r="G34" s="39">
        <f t="shared" si="11"/>
        <v>3604790.7</v>
      </c>
      <c r="I34" s="28"/>
    </row>
    <row r="35" spans="1:10" ht="24.95" customHeight="1">
      <c r="A35" s="37"/>
      <c r="B35" s="10"/>
      <c r="C35" s="22" t="s">
        <v>80</v>
      </c>
      <c r="D35" s="12">
        <f>'Muzej R'!G35+N.bibl.R!G31+'N.P. '!G18+'P.lut.R '!G21+'S.ork. 2'!Q25+'GSLU 2'!G31+'NKC 2'!G48+I.arh.R!H25+Z.sp.2.!G28</f>
        <v>1823862.18</v>
      </c>
      <c r="E35" s="30"/>
      <c r="F35" s="12">
        <f>'Muzej R'!H35+N.bibl.R!H31+'N.P. '!H18+'P.lut.R '!H21+'S.ork. 2'!R25+'GSLU 2'!H31+'NKC 2'!H48+I.arh.R!I25+Z.sp.2.!H28</f>
        <v>1699449.52</v>
      </c>
      <c r="G35" s="12">
        <f>D35+F35</f>
        <v>3523311.7</v>
      </c>
    </row>
    <row r="36" spans="1:10" ht="24.95" customHeight="1">
      <c r="A36" s="37"/>
      <c r="B36" s="10"/>
      <c r="C36" s="22" t="s">
        <v>82</v>
      </c>
      <c r="D36" s="12">
        <f>'Muzej R'!G36+N.bibl.R!G32+'GSLU 2'!G32+I.arh.R!H26+Z.sp.2.!G29</f>
        <v>81479</v>
      </c>
      <c r="E36" s="30"/>
      <c r="F36" s="12">
        <f>'Muzej R'!H36+N.bibl.R!H32+'GSLU 2'!H32+I.arh.R!I26+Z.sp.2.!H29</f>
        <v>0</v>
      </c>
      <c r="G36" s="12">
        <f t="shared" ref="G36:G37" si="12">D36+F36</f>
        <v>81479</v>
      </c>
      <c r="I36" s="2">
        <v>103000</v>
      </c>
      <c r="J36" s="28">
        <f>F36+I36</f>
        <v>103000</v>
      </c>
    </row>
    <row r="37" spans="1:10" ht="24.95" customHeight="1">
      <c r="A37" s="37"/>
      <c r="B37" s="10"/>
      <c r="C37" s="22" t="s">
        <v>81</v>
      </c>
      <c r="D37" s="12">
        <f>'Muzej R'!G37+N.bibl.R!G33+'GSLU 2'!G33+I.arh.R!H27+Z.sp.2.!G30</f>
        <v>0</v>
      </c>
      <c r="E37" s="30"/>
      <c r="F37" s="12">
        <f>'Muzej R'!H37+N.bibl.R!H33+'GSLU 2'!H33+I.arh.R!I27+Z.sp.2.!H30</f>
        <v>0</v>
      </c>
      <c r="G37" s="12">
        <f t="shared" si="12"/>
        <v>0</v>
      </c>
    </row>
    <row r="38" spans="1:10" ht="24.95" customHeight="1">
      <c r="A38" s="37" t="s">
        <v>137</v>
      </c>
      <c r="B38" s="37" t="s">
        <v>49</v>
      </c>
      <c r="C38" s="42" t="s">
        <v>27</v>
      </c>
      <c r="D38" s="39">
        <v>0</v>
      </c>
      <c r="E38" s="39" t="e">
        <f>#REF!</f>
        <v>#REF!</v>
      </c>
      <c r="F38" s="39" t="e">
        <f>'N.P. '!#REF!+Z.sp.2.!#REF!</f>
        <v>#REF!</v>
      </c>
      <c r="G38" s="39" t="e">
        <f t="shared" si="0"/>
        <v>#REF!</v>
      </c>
      <c r="I38" s="28"/>
    </row>
    <row r="39" spans="1:10" ht="24.95" customHeight="1">
      <c r="A39" s="37" t="s">
        <v>138</v>
      </c>
      <c r="B39" s="37" t="s">
        <v>88</v>
      </c>
      <c r="C39" s="42" t="s">
        <v>89</v>
      </c>
      <c r="D39" s="39">
        <v>0</v>
      </c>
      <c r="E39" s="39"/>
      <c r="F39" s="39">
        <f>'N.P. '!H19</f>
        <v>0</v>
      </c>
      <c r="G39" s="39">
        <f t="shared" si="0"/>
        <v>0</v>
      </c>
      <c r="I39" s="28"/>
    </row>
    <row r="40" spans="1:10" ht="24.95" customHeight="1">
      <c r="A40" s="37" t="s">
        <v>139</v>
      </c>
      <c r="B40" s="37" t="s">
        <v>90</v>
      </c>
      <c r="C40" s="42" t="s">
        <v>91</v>
      </c>
      <c r="D40" s="39">
        <v>0</v>
      </c>
      <c r="E40" s="39"/>
      <c r="F40" s="39">
        <f>'S.ork. 2'!R26</f>
        <v>6487</v>
      </c>
      <c r="G40" s="39">
        <f>'S.ork. 2'!S26</f>
        <v>6487</v>
      </c>
    </row>
    <row r="41" spans="1:10" ht="24.95" customHeight="1">
      <c r="A41" s="37" t="s">
        <v>140</v>
      </c>
      <c r="B41" s="37" t="s">
        <v>124</v>
      </c>
      <c r="C41" s="38" t="s">
        <v>123</v>
      </c>
      <c r="D41" s="39">
        <f>'Muzej R'!G38+N.bibl.R!G34+'N.P. '!G20+'P.lut.R '!G22+'S.ork. 2'!Q27+'GSLU 2'!G34+'NKC 2'!G54+I.arh.R!H28+Z.sp.2.!G31</f>
        <v>24887835</v>
      </c>
      <c r="E41" s="12"/>
      <c r="F41" s="12">
        <f>'Muzej R'!H38+N.bibl.R!H34+'N.P. '!H20+'P.lut.R '!H22+'S.ork. 2'!R27+'GSLU 2'!H34+'NKC 2'!H54+I.arh.R!I28+Z.sp.2.!H31</f>
        <v>79437.84</v>
      </c>
      <c r="G41" s="12">
        <f>D41+F41</f>
        <v>24967272.84</v>
      </c>
    </row>
    <row r="42" spans="1:10" ht="24.95" customHeight="1">
      <c r="A42" s="37"/>
      <c r="B42" s="37" t="s">
        <v>212</v>
      </c>
      <c r="C42" s="38" t="s">
        <v>213</v>
      </c>
      <c r="D42" s="39">
        <f>'Uprava 2'!G7</f>
        <v>550000</v>
      </c>
      <c r="E42" s="12"/>
      <c r="F42" s="12">
        <f>'Uprava 2'!H7</f>
        <v>0</v>
      </c>
      <c r="G42" s="12">
        <f>D42+F42</f>
        <v>550000</v>
      </c>
    </row>
    <row r="43" spans="1:10" ht="24.95" customHeight="1">
      <c r="A43" s="37" t="s">
        <v>141</v>
      </c>
      <c r="B43" s="37" t="s">
        <v>50</v>
      </c>
      <c r="C43" s="42" t="s">
        <v>65</v>
      </c>
      <c r="D43" s="39">
        <v>0</v>
      </c>
      <c r="E43" s="39" t="e">
        <f>#REF!</f>
        <v>#REF!</v>
      </c>
      <c r="F43" s="39">
        <f>'N.P. '!H21+'P.lut.R '!H23+'S.ork. 2'!R28</f>
        <v>0</v>
      </c>
      <c r="G43" s="39">
        <f t="shared" si="0"/>
        <v>0</v>
      </c>
    </row>
    <row r="44" spans="1:10" ht="24.95" customHeight="1">
      <c r="A44" s="37" t="s">
        <v>142</v>
      </c>
      <c r="B44" s="59" t="s">
        <v>51</v>
      </c>
      <c r="C44" s="67" t="s">
        <v>25</v>
      </c>
      <c r="D44" s="61">
        <f>'Muzej R'!G39+N.bibl.R!G35+'N.P. '!G22+'P.lut.R '!G24+'S.ork. 2'!Q29+'GSLU 2'!G35+'NKC 2'!G56+I.arh.R!H29+Z.sp.2.!G32</f>
        <v>0</v>
      </c>
      <c r="E44" s="61" t="e">
        <f>#REF!+#REF!+#REF!</f>
        <v>#REF!</v>
      </c>
      <c r="F44" s="61">
        <f>'Muzej R'!H39+N.bibl.R!H35+'N.P. '!H22+'P.lut.R '!H24+'S.ork. 2'!R29+'GSLU 2'!H35+'NKC 2'!H56+I.arh.R!I29+Z.sp.2.!H32</f>
        <v>717937</v>
      </c>
      <c r="G44" s="61">
        <f t="shared" si="0"/>
        <v>717937</v>
      </c>
      <c r="I44" s="28"/>
    </row>
    <row r="45" spans="1:10" ht="24.95" customHeight="1">
      <c r="A45" s="37" t="s">
        <v>143</v>
      </c>
      <c r="B45" s="59" t="s">
        <v>52</v>
      </c>
      <c r="C45" s="67" t="s">
        <v>29</v>
      </c>
      <c r="D45" s="61">
        <f>'Muzej R'!G40+N.bibl.R!G36+'N.P. '!G23+'P.lut.R '!G25+'S.ork. 2'!Q30+'GSLU 2'!G36+'NKC 2'!G58+I.arh.R!H30+Z.sp.2.!G33</f>
        <v>1374604</v>
      </c>
      <c r="E45" s="61" t="e">
        <f>#REF!</f>
        <v>#REF!</v>
      </c>
      <c r="F45" s="61">
        <f>'Muzej R'!H40+N.bibl.R!H36+'N.P. '!H23+'P.lut.R '!H25+'S.ork. 2'!R30+'GSLU 2'!H36+'NKC 2'!H58+I.arh.R!I30+Z.sp.2.!H33</f>
        <v>548668.9</v>
      </c>
      <c r="G45" s="61">
        <f t="shared" si="0"/>
        <v>1923272.9</v>
      </c>
      <c r="I45" s="28"/>
    </row>
    <row r="46" spans="1:10" ht="24.95" customHeight="1">
      <c r="A46" s="37" t="s">
        <v>144</v>
      </c>
      <c r="B46" s="59" t="s">
        <v>53</v>
      </c>
      <c r="C46" s="67" t="s">
        <v>116</v>
      </c>
      <c r="D46" s="61">
        <f>'Muzej R'!G41+N.bibl.R!G37+'N.P. '!G24+'P.lut.R '!G26+'S.ork. 2'!Q31+'GSLU 2'!G37+'NKC 2'!G60+I.arh.R!H31+Z.sp.2.!G34</f>
        <v>959000</v>
      </c>
      <c r="E46" s="61" t="e">
        <f>#REF!+#REF!+#REF!</f>
        <v>#REF!</v>
      </c>
      <c r="F46" s="61">
        <f>'Muzej R'!H41+N.bibl.R!H37+'N.P. '!H24+'P.lut.R '!H26+'S.ork. 2'!R31+'GSLU 2'!H37+'NKC 2'!H60+I.arh.R!I31+Z.sp.2.!H34</f>
        <v>514720</v>
      </c>
      <c r="G46" s="61">
        <f t="shared" si="0"/>
        <v>1473720</v>
      </c>
      <c r="I46" s="28"/>
    </row>
    <row r="47" spans="1:10" ht="24.95" customHeight="1">
      <c r="A47" s="37" t="s">
        <v>145</v>
      </c>
      <c r="B47" s="37" t="s">
        <v>54</v>
      </c>
      <c r="C47" s="42" t="s">
        <v>86</v>
      </c>
      <c r="D47" s="39">
        <f>D48+D49+D50</f>
        <v>537345</v>
      </c>
      <c r="E47" s="39" t="e">
        <f>#REF!+#REF!+#REF!+#REF!</f>
        <v>#REF!</v>
      </c>
      <c r="F47" s="39">
        <f>'N.P. '!H25+'P.lut.R '!H27+N.bibl.R!H38+'S.ork. 2'!R32+'Muzej R'!H42+'GSLU 2'!H38+'NKC 2'!H63+I.arh.R!I32+Z.sp.2.!H35</f>
        <v>504695</v>
      </c>
      <c r="G47" s="39">
        <f t="shared" si="0"/>
        <v>1042040</v>
      </c>
      <c r="I47" s="28"/>
    </row>
    <row r="48" spans="1:10" ht="24.95" customHeight="1">
      <c r="A48" s="37"/>
      <c r="B48" s="10"/>
      <c r="C48" s="22" t="s">
        <v>80</v>
      </c>
      <c r="D48" s="12">
        <f>'Muzej R'!G43+N.bibl.R!G39+'N.P. '!G25+'P.lut.R '!G27+'S.ork. 2'!Q32+'GSLU 2'!G39+'NKC 2'!G64+I.arh.R!H32+Z.sp.2.!G35</f>
        <v>537345</v>
      </c>
      <c r="E48" s="12"/>
      <c r="F48" s="12">
        <f>'Muzej R'!H43+N.bibl.R!H39+'N.P. '!H25+'P.lut.R '!H27+'S.ork. 2'!R32+'GSLU 2'!H39+'NKC 2'!H64+I.arh.R!I32+Z.sp.2.!H35</f>
        <v>504695</v>
      </c>
      <c r="G48" s="12">
        <f>D48+F48</f>
        <v>1042040</v>
      </c>
    </row>
    <row r="49" spans="1:13" ht="24.95" customHeight="1">
      <c r="A49" s="37"/>
      <c r="B49" s="10"/>
      <c r="C49" s="22" t="s">
        <v>82</v>
      </c>
      <c r="D49" s="12">
        <f>'Muzej R'!G44+N.bibl.R!G40+'GSLU 2'!G40+'NKC 2'!G65</f>
        <v>0</v>
      </c>
      <c r="E49" s="12"/>
      <c r="F49" s="12">
        <f>'Muzej R'!H44+N.bibl.R!H40+'GSLU 2'!H40+'NKC 2'!H65</f>
        <v>0</v>
      </c>
      <c r="G49" s="12">
        <f t="shared" ref="G49:G50" si="13">D49+F49</f>
        <v>0</v>
      </c>
    </row>
    <row r="50" spans="1:13" ht="24.95" customHeight="1">
      <c r="A50" s="37"/>
      <c r="B50" s="10"/>
      <c r="C50" s="22" t="s">
        <v>81</v>
      </c>
      <c r="D50" s="12">
        <f>'Muzej R'!G45+N.bibl.R!G41+'GSLU 2'!G41+'NKC 2'!G68</f>
        <v>0</v>
      </c>
      <c r="E50" s="12"/>
      <c r="F50" s="12">
        <f>'Muzej R'!H45+N.bibl.R!H41+'GSLU 2'!H41+'NKC 2'!H68</f>
        <v>0</v>
      </c>
      <c r="G50" s="12">
        <f t="shared" si="13"/>
        <v>0</v>
      </c>
    </row>
    <row r="51" spans="1:13" ht="24.95" customHeight="1">
      <c r="A51" s="41" t="s">
        <v>146</v>
      </c>
      <c r="B51" s="59" t="s">
        <v>55</v>
      </c>
      <c r="C51" s="67" t="s">
        <v>31</v>
      </c>
      <c r="D51" s="61">
        <f>D52+D53</f>
        <v>1647465</v>
      </c>
      <c r="E51" s="61">
        <f t="shared" ref="E51:F51" si="14">E52+E53</f>
        <v>0</v>
      </c>
      <c r="F51" s="61">
        <f t="shared" si="14"/>
        <v>5510</v>
      </c>
      <c r="G51" s="61">
        <f t="shared" si="0"/>
        <v>1652975</v>
      </c>
      <c r="I51" s="28"/>
    </row>
    <row r="52" spans="1:13" ht="24.95" customHeight="1">
      <c r="A52" s="41"/>
      <c r="B52" s="59"/>
      <c r="C52" s="22" t="s">
        <v>80</v>
      </c>
      <c r="D52" s="33">
        <f>'Muzej R'!G46+N.bibl.R!G42+'N.P. '!G26+'P.lut.R '!G28+'S.ork. 2'!Q33+'GSLU 2'!G43+'NKC 2'!G69+I.arh.R!H36+Z.sp.2.!G36</f>
        <v>1647465</v>
      </c>
      <c r="E52" s="33"/>
      <c r="F52" s="33">
        <f>'Muzej R'!H46+N.bibl.R!H42+'N.P. '!H26+'P.lut.R '!H28+'S.ork. 2'!R33+'GSLU 2'!H43+'NKC 2'!H69+I.arh.R!I36+Z.sp.2.!H36</f>
        <v>5510</v>
      </c>
      <c r="G52" s="33">
        <f>D52+F52</f>
        <v>1652975</v>
      </c>
      <c r="I52" s="28"/>
    </row>
    <row r="53" spans="1:13" ht="24.95" customHeight="1">
      <c r="A53" s="41"/>
      <c r="B53" s="59"/>
      <c r="C53" s="22" t="s">
        <v>81</v>
      </c>
      <c r="D53" s="33">
        <f>'GSLU 2'!G45</f>
        <v>0</v>
      </c>
      <c r="E53" s="33"/>
      <c r="F53" s="33"/>
      <c r="G53" s="33">
        <f>D53+F53</f>
        <v>0</v>
      </c>
      <c r="I53" s="28"/>
    </row>
    <row r="54" spans="1:13" ht="24.95" customHeight="1">
      <c r="A54" s="41" t="s">
        <v>147</v>
      </c>
      <c r="B54" s="68" t="s">
        <v>64</v>
      </c>
      <c r="C54" s="67" t="s">
        <v>34</v>
      </c>
      <c r="D54" s="61">
        <f>'Muzej R'!G47</f>
        <v>0</v>
      </c>
      <c r="E54" s="61" t="e">
        <f>#REF!</f>
        <v>#REF!</v>
      </c>
      <c r="F54" s="61">
        <f>'Muzej R'!H47</f>
        <v>393500</v>
      </c>
      <c r="G54" s="61">
        <f t="shared" si="0"/>
        <v>393500</v>
      </c>
    </row>
    <row r="55" spans="1:13" ht="24.95" customHeight="1">
      <c r="A55" s="254" t="s">
        <v>160</v>
      </c>
      <c r="B55" s="254"/>
      <c r="C55" s="254"/>
      <c r="D55" s="17" t="e">
        <f>D54+D51+D47+D46+D45+D44+D43+D41+D40+D39+D38+D34+D30+D26+D22+D18+D14+D13+D12+D11+D10+D9+D8</f>
        <v>#REF!</v>
      </c>
      <c r="E55" s="17" t="e">
        <f t="shared" ref="E55" si="15">E8+E9+E10+E11+E12+E13+E14+E18+E22+E26+E30+E34+E38+E39+E40+E43+E44+E45+E46+E47+E51+E54</f>
        <v>#REF!</v>
      </c>
      <c r="F55" s="17" t="e">
        <f>F54+F51+F47+F46+F45+F44+F43+F41+F40+F39+F38+F34+F30+F26+F22+F18+F14+F13+F12+F11+F10+F9+F8</f>
        <v>#REF!</v>
      </c>
      <c r="G55" s="17" t="e">
        <f>G54+G51+G47+G46+G45+G44+G43+G41+G40+G39+G38+G34+G30+G26+G22+G18+G14+G13+G12+G11+G10+G9+G8</f>
        <v>#REF!</v>
      </c>
      <c r="I55" s="28" t="e">
        <f>D55+F55</f>
        <v>#REF!</v>
      </c>
      <c r="J55" s="28"/>
      <c r="L55" s="28"/>
      <c r="M55" s="28"/>
    </row>
    <row r="56" spans="1:13" ht="24.95" customHeight="1">
      <c r="A56" s="274" t="s">
        <v>163</v>
      </c>
      <c r="B56" s="274"/>
      <c r="C56" s="274"/>
      <c r="D56" s="84"/>
      <c r="E56" s="84"/>
      <c r="F56" s="84"/>
      <c r="G56" s="84"/>
      <c r="I56" s="28"/>
      <c r="J56" s="28"/>
      <c r="L56" s="28"/>
      <c r="M56" s="28"/>
    </row>
    <row r="57" spans="1:13" ht="18" customHeight="1">
      <c r="A57" s="56"/>
      <c r="B57" s="56"/>
      <c r="C57" s="48" t="s">
        <v>206</v>
      </c>
      <c r="D57" s="50" t="e">
        <f>D8+D9+D10+D11+D12+D13+D15+D19+D23+D27+D31+D35+D38+D39+D40+D41+D43+D44+D45+D46+D48+D52+D54</f>
        <v>#REF!</v>
      </c>
      <c r="E57" s="54"/>
      <c r="F57" s="54"/>
      <c r="G57" s="55" t="e">
        <f>D57+F57</f>
        <v>#REF!</v>
      </c>
      <c r="J57" s="28"/>
    </row>
    <row r="58" spans="1:13" ht="18" customHeight="1">
      <c r="A58" s="44"/>
      <c r="B58" s="44"/>
      <c r="C58" s="48" t="s">
        <v>204</v>
      </c>
      <c r="D58" s="50">
        <f>D16+D20+D24+D28+D32+D36+D49</f>
        <v>5845793</v>
      </c>
      <c r="E58" s="54"/>
      <c r="F58" s="55">
        <f>F16+F20+F24+F28+F32+F36+F49</f>
        <v>229117</v>
      </c>
      <c r="G58" s="55">
        <f t="shared" ref="G58:G61" si="16">D58+F58</f>
        <v>6074910</v>
      </c>
    </row>
    <row r="59" spans="1:13" ht="18" customHeight="1">
      <c r="A59" s="44"/>
      <c r="B59" s="44"/>
      <c r="C59" s="48" t="s">
        <v>114</v>
      </c>
      <c r="D59" s="50">
        <f>D53+D50+D37+D33+D29+D25+D21+D17</f>
        <v>8027593</v>
      </c>
      <c r="E59" s="54"/>
      <c r="F59" s="54"/>
      <c r="G59" s="55">
        <f t="shared" si="16"/>
        <v>8027593</v>
      </c>
    </row>
    <row r="60" spans="1:13" ht="18" customHeight="1">
      <c r="A60" s="44"/>
      <c r="B60" s="44"/>
      <c r="C60" s="48" t="s">
        <v>205</v>
      </c>
      <c r="D60" s="50">
        <v>0</v>
      </c>
      <c r="E60" s="54"/>
      <c r="F60" s="55" t="e">
        <f>F54+F51+F48+F46+F45+F44+F43+F41+F40+F39+F38+F35+F31+F27+F23+F19+F15+F13+F12+F11+F10+F9+F8</f>
        <v>#REF!</v>
      </c>
      <c r="G60" s="55" t="e">
        <f t="shared" si="16"/>
        <v>#REF!</v>
      </c>
    </row>
    <row r="61" spans="1:13" ht="18" customHeight="1">
      <c r="A61" s="44"/>
      <c r="B61" s="44"/>
      <c r="C61" s="48" t="s">
        <v>36</v>
      </c>
      <c r="D61" s="49" t="e">
        <f>D57+D58+D59+D60</f>
        <v>#REF!</v>
      </c>
      <c r="E61" s="49">
        <f t="shared" ref="E61:F61" si="17">E57+E58+E59+E60</f>
        <v>0</v>
      </c>
      <c r="F61" s="49" t="e">
        <f t="shared" si="17"/>
        <v>#REF!</v>
      </c>
      <c r="G61" s="49" t="e">
        <f t="shared" si="16"/>
        <v>#REF!</v>
      </c>
      <c r="J61" s="28"/>
    </row>
    <row r="62" spans="1:13" ht="30" customHeight="1">
      <c r="A62" s="243"/>
      <c r="B62" s="243"/>
      <c r="C62" s="243"/>
      <c r="D62" s="243"/>
      <c r="E62" s="243"/>
      <c r="F62" s="243"/>
      <c r="G62" s="243"/>
      <c r="I62" s="28"/>
    </row>
    <row r="63" spans="1:13" ht="18.75">
      <c r="A63" s="262" t="s">
        <v>153</v>
      </c>
      <c r="B63" s="262"/>
      <c r="C63" s="262"/>
      <c r="D63" s="262"/>
      <c r="E63" s="262"/>
      <c r="F63" s="262"/>
      <c r="G63" s="262"/>
    </row>
    <row r="64" spans="1:13" ht="18">
      <c r="A64" s="37" t="s">
        <v>154</v>
      </c>
      <c r="B64" s="37" t="s">
        <v>43</v>
      </c>
      <c r="C64" s="42" t="s">
        <v>87</v>
      </c>
      <c r="D64" s="39">
        <f>D65+D66+D67</f>
        <v>1099200</v>
      </c>
      <c r="E64" s="39">
        <f t="shared" ref="E64:G64" si="18">E65+E66+E67</f>
        <v>0</v>
      </c>
      <c r="F64" s="39">
        <f t="shared" si="18"/>
        <v>0</v>
      </c>
      <c r="G64" s="39">
        <f t="shared" si="18"/>
        <v>1099200</v>
      </c>
    </row>
    <row r="65" spans="1:7" ht="18">
      <c r="A65" s="37"/>
      <c r="B65" s="10"/>
      <c r="C65" s="22" t="s">
        <v>80</v>
      </c>
      <c r="D65" s="12">
        <f>'S.ork. 2'!Q40+'GSLU 2'!G54+'NKC 2'!G77+Z.sp.2.!G49</f>
        <v>0</v>
      </c>
      <c r="E65" s="12">
        <f>'Muzej R'!H67+N.bibl.R!H65+'N.P. '!H63+'P.lut.R '!H56+'S.ork. 2'!R61+'GSLU 2'!H58+'NKC 2'!H109+I.arh.R!I70+Z.sp.2.!H69</f>
        <v>0</v>
      </c>
      <c r="F65" s="12">
        <f>'S.ork. 2'!R40+'GSLU 2'!H54+'NKC 2'!H77</f>
        <v>0</v>
      </c>
      <c r="G65" s="12">
        <f>D65+F65</f>
        <v>0</v>
      </c>
    </row>
    <row r="66" spans="1:7" ht="18">
      <c r="A66" s="37"/>
      <c r="B66" s="10"/>
      <c r="C66" s="22" t="s">
        <v>82</v>
      </c>
      <c r="D66" s="12">
        <f>'NKC 2'!G78</f>
        <v>0</v>
      </c>
      <c r="E66" s="15"/>
      <c r="F66" s="12">
        <v>0</v>
      </c>
      <c r="G66" s="12">
        <f t="shared" ref="G66:G67" si="19">D66+F66</f>
        <v>0</v>
      </c>
    </row>
    <row r="67" spans="1:7" ht="18">
      <c r="A67" s="37"/>
      <c r="B67" s="10"/>
      <c r="C67" s="22" t="s">
        <v>81</v>
      </c>
      <c r="D67" s="12">
        <f>'NKC 2'!G79</f>
        <v>1099200</v>
      </c>
      <c r="E67" s="15"/>
      <c r="F67" s="12">
        <f>'Muzej R'!H69+N.bibl.R!H67+'GSLU 2'!H60+'NKC 2'!H111</f>
        <v>0</v>
      </c>
      <c r="G67" s="12">
        <f t="shared" si="19"/>
        <v>1099200</v>
      </c>
    </row>
    <row r="68" spans="1:7" ht="18">
      <c r="A68" s="37" t="s">
        <v>188</v>
      </c>
      <c r="B68" s="37" t="s">
        <v>44</v>
      </c>
      <c r="C68" s="42" t="s">
        <v>76</v>
      </c>
      <c r="D68" s="39">
        <f>D69+D70+D71</f>
        <v>20082</v>
      </c>
      <c r="E68" s="39">
        <f t="shared" ref="E68:G68" si="20">E69+E70+E71</f>
        <v>0</v>
      </c>
      <c r="F68" s="39">
        <f t="shared" si="20"/>
        <v>85800</v>
      </c>
      <c r="G68" s="39">
        <f t="shared" si="20"/>
        <v>105882</v>
      </c>
    </row>
    <row r="69" spans="1:7" ht="18">
      <c r="A69" s="37"/>
      <c r="B69" s="10"/>
      <c r="C69" s="22" t="s">
        <v>80</v>
      </c>
      <c r="D69" s="12">
        <f>'NKC 2'!G80+Z.sp.2.!G49</f>
        <v>20082</v>
      </c>
      <c r="E69" s="12"/>
      <c r="F69" s="12">
        <f>'NKC 2'!H80+Z.sp.2.!H49</f>
        <v>85800</v>
      </c>
      <c r="G69" s="12">
        <f>D69+F69</f>
        <v>105882</v>
      </c>
    </row>
    <row r="70" spans="1:7" ht="18">
      <c r="A70" s="37"/>
      <c r="B70" s="10"/>
      <c r="C70" s="22" t="s">
        <v>82</v>
      </c>
      <c r="D70" s="12">
        <f>Z.sp.2.!G50</f>
        <v>0</v>
      </c>
      <c r="E70" s="12"/>
      <c r="F70" s="12">
        <f>'Muzej R'!H72+N.bibl.R!H70+'P.lut.R '!H59+Z.sp.2.!H70</f>
        <v>0</v>
      </c>
      <c r="G70" s="12">
        <f t="shared" ref="G70:G71" si="21">D70+F70</f>
        <v>0</v>
      </c>
    </row>
    <row r="71" spans="1:7" ht="18">
      <c r="A71" s="37"/>
      <c r="B71" s="10"/>
      <c r="C71" s="22" t="s">
        <v>81</v>
      </c>
      <c r="D71" s="12">
        <f>Z.sp.2.!G51</f>
        <v>0</v>
      </c>
      <c r="E71" s="12"/>
      <c r="F71" s="12">
        <v>0</v>
      </c>
      <c r="G71" s="12">
        <f t="shared" si="21"/>
        <v>0</v>
      </c>
    </row>
    <row r="72" spans="1:7" ht="18">
      <c r="A72" s="37" t="s">
        <v>155</v>
      </c>
      <c r="B72" s="37" t="s">
        <v>45</v>
      </c>
      <c r="C72" s="42" t="s">
        <v>77</v>
      </c>
      <c r="D72" s="39">
        <f>D73+D74+D75</f>
        <v>5007300</v>
      </c>
      <c r="E72" s="39" t="e">
        <f t="shared" ref="E72:G72" si="22">E73+E74+E75</f>
        <v>#REF!</v>
      </c>
      <c r="F72" s="39">
        <f t="shared" si="22"/>
        <v>786000</v>
      </c>
      <c r="G72" s="39">
        <f t="shared" si="22"/>
        <v>5793300</v>
      </c>
    </row>
    <row r="73" spans="1:7" ht="18">
      <c r="A73" s="37"/>
      <c r="B73" s="10"/>
      <c r="C73" s="22" t="s">
        <v>80</v>
      </c>
      <c r="D73" s="12">
        <f>'S.ork. 2'!Q41+'GSLU 2'!G56+'NKC 2'!G90+Z.sp.2.!G53</f>
        <v>4889300</v>
      </c>
      <c r="E73" s="15"/>
      <c r="F73" s="12">
        <f>'S.ork. 2'!R41+'GSLU 2'!H56+'NKC 2'!H82+Z.sp.2.!H53</f>
        <v>786000</v>
      </c>
      <c r="G73" s="12">
        <f>D73+F73</f>
        <v>5675300</v>
      </c>
    </row>
    <row r="74" spans="1:7" ht="18">
      <c r="A74" s="37"/>
      <c r="B74" s="10"/>
      <c r="C74" s="22" t="s">
        <v>82</v>
      </c>
      <c r="D74" s="12">
        <f>'GSLU 2'!G57+Z.sp.2.!G54</f>
        <v>0</v>
      </c>
      <c r="E74" s="15"/>
      <c r="F74" s="12">
        <f>'GSLU 2'!H57+Z.sp.2.!H54</f>
        <v>0</v>
      </c>
      <c r="G74" s="12">
        <f t="shared" ref="G74:G75" si="23">D74+F74</f>
        <v>0</v>
      </c>
    </row>
    <row r="75" spans="1:7" ht="18">
      <c r="A75" s="37"/>
      <c r="B75" s="10"/>
      <c r="C75" s="22" t="s">
        <v>81</v>
      </c>
      <c r="D75" s="12">
        <f>'GSLU 2'!G58+'NKC 2'!G92+Z.sp.2.!G55</f>
        <v>118000</v>
      </c>
      <c r="E75" s="12" t="e">
        <f>'Muzej R'!H77+N.bibl.R!H75+'GSLU 2'!#REF!+'NKC 2'!#REF!+I.arh.R!I75+Z.sp.2.!H78</f>
        <v>#REF!</v>
      </c>
      <c r="F75" s="12">
        <f>Z.sp.2.!H55</f>
        <v>0</v>
      </c>
      <c r="G75" s="12">
        <f t="shared" si="23"/>
        <v>118000</v>
      </c>
    </row>
    <row r="76" spans="1:7" ht="18">
      <c r="A76" s="37" t="s">
        <v>150</v>
      </c>
      <c r="B76" s="37" t="s">
        <v>46</v>
      </c>
      <c r="C76" s="42" t="s">
        <v>74</v>
      </c>
      <c r="D76" s="39">
        <f>D77+D78+D79</f>
        <v>21765356</v>
      </c>
      <c r="E76" s="39" t="e">
        <f t="shared" ref="E76:G76" si="24">E77+E78+E79</f>
        <v>#REF!</v>
      </c>
      <c r="F76" s="39">
        <f t="shared" si="24"/>
        <v>6199216</v>
      </c>
      <c r="G76" s="39">
        <f t="shared" si="24"/>
        <v>27964572</v>
      </c>
    </row>
    <row r="77" spans="1:7" ht="18">
      <c r="A77" s="37"/>
      <c r="B77" s="10"/>
      <c r="C77" s="22" t="s">
        <v>80</v>
      </c>
      <c r="D77" s="12">
        <f>'S.ork. 2'!Q42+'GSLU 2'!G60+'NKC 2'!G94+Z.sp.2.!G57+'Uprava 2'!G7</f>
        <v>1494955</v>
      </c>
      <c r="E77" s="12">
        <f>'Muzej R'!H79+N.bibl.R!H76+'N.P. '!H66+'P.lut.R '!H62+'S.ork. 2'!R65+'GSLU 2'!H67+'NKC 2'!H114+I.arh.R!I76+Z.sp.2.!H80</f>
        <v>0</v>
      </c>
      <c r="F77" s="12">
        <f>'S.ork. 2'!R42+'GSLU 2'!H59+'NKC 2'!H93+Z.sp.2.!H56</f>
        <v>4593608</v>
      </c>
      <c r="G77" s="12">
        <f>D77+F77</f>
        <v>6088563</v>
      </c>
    </row>
    <row r="78" spans="1:7" ht="18">
      <c r="A78" s="37"/>
      <c r="B78" s="10"/>
      <c r="C78" s="22" t="s">
        <v>82</v>
      </c>
      <c r="D78" s="12">
        <f>'GSLU 2'!G61+'NKC 2'!G95+Z.sp.2.!G58</f>
        <v>9453401</v>
      </c>
      <c r="E78" s="12" t="e">
        <f>'Muzej R'!H80+'S.ork. 2'!R66+'GSLU 2'!#REF!+'NKC 2'!H115+Z.sp.2.!H81</f>
        <v>#REF!</v>
      </c>
      <c r="F78" s="12">
        <f>'GSLU 2'!H61+'NKC 2'!H95+Z.sp.2.!H58</f>
        <v>1605608</v>
      </c>
      <c r="G78" s="12">
        <f t="shared" ref="G78:G79" si="25">D78+F78</f>
        <v>11059009</v>
      </c>
    </row>
    <row r="79" spans="1:7" ht="18">
      <c r="A79" s="37"/>
      <c r="B79" s="10"/>
      <c r="C79" s="22" t="s">
        <v>81</v>
      </c>
      <c r="D79" s="12">
        <f>'GSLU 2'!G62+'NKC 2'!G97+Z.sp.2.!G59</f>
        <v>10817000</v>
      </c>
      <c r="E79" s="12" t="e">
        <f>'Muzej R'!H81+'S.ork. 2'!R67+'GSLU 2'!#REF!+'NKC 2'!H116+Z.sp.2.!H82</f>
        <v>#REF!</v>
      </c>
      <c r="F79" s="12">
        <f>'GSLU 2'!H62+'NKC 2'!H97+Z.sp.2.!H59</f>
        <v>0</v>
      </c>
      <c r="G79" s="12">
        <f t="shared" si="25"/>
        <v>10817000</v>
      </c>
    </row>
    <row r="80" spans="1:7" ht="18">
      <c r="A80" s="37" t="s">
        <v>189</v>
      </c>
      <c r="B80" s="37" t="s">
        <v>48</v>
      </c>
      <c r="C80" s="42" t="s">
        <v>75</v>
      </c>
      <c r="D80" s="39">
        <f>D81+D82+D83</f>
        <v>156570</v>
      </c>
      <c r="E80" s="39">
        <f t="shared" ref="E80:G80" si="26">E81+E82+E83</f>
        <v>0</v>
      </c>
      <c r="F80" s="39">
        <f t="shared" si="26"/>
        <v>155000</v>
      </c>
      <c r="G80" s="39">
        <f t="shared" si="26"/>
        <v>311570</v>
      </c>
    </row>
    <row r="81" spans="1:8" ht="18">
      <c r="A81" s="37"/>
      <c r="B81" s="10"/>
      <c r="C81" s="22" t="s">
        <v>80</v>
      </c>
      <c r="D81" s="12">
        <f>'GSLU 2'!G64+'NKC 2'!G99+Z.sp.2.!G61</f>
        <v>125380</v>
      </c>
      <c r="E81" s="12">
        <f>'GSLU 2'!H59</f>
        <v>0</v>
      </c>
      <c r="F81" s="12">
        <f>'GSLU 2'!H63+'NKC 2'!H99+Z.sp.2.!H61</f>
        <v>155000</v>
      </c>
      <c r="G81" s="12">
        <f>D81+F81</f>
        <v>280380</v>
      </c>
    </row>
    <row r="82" spans="1:8" ht="18">
      <c r="A82" s="37"/>
      <c r="B82" s="10"/>
      <c r="C82" s="22" t="s">
        <v>82</v>
      </c>
      <c r="D82" s="12">
        <f>'GSLU 2'!G65+'NKC 2'!G102+Z.sp.2.!G62</f>
        <v>31190</v>
      </c>
      <c r="E82" s="30"/>
      <c r="F82" s="12">
        <f>'Muzej R'!H84+N.bibl.R!H79+'GSLU 2'!H69+I.arh.R!I76+Z.sp.2.!H82</f>
        <v>0</v>
      </c>
      <c r="G82" s="12">
        <f t="shared" ref="G82:G83" si="27">D82+F82</f>
        <v>31190</v>
      </c>
    </row>
    <row r="83" spans="1:8" ht="18">
      <c r="A83" s="37"/>
      <c r="B83" s="10"/>
      <c r="C83" s="22" t="s">
        <v>81</v>
      </c>
      <c r="D83" s="12">
        <f>Z.sp.2.!G63</f>
        <v>0</v>
      </c>
      <c r="E83" s="30"/>
      <c r="F83" s="12">
        <f>'Muzej R'!H85+N.bibl.R!H80+'GSLU 2'!H70+I.arh.R!I77+Z.sp.2.!H83</f>
        <v>0</v>
      </c>
      <c r="G83" s="12">
        <f t="shared" si="27"/>
        <v>0</v>
      </c>
    </row>
    <row r="84" spans="1:8" ht="33">
      <c r="A84" s="37" t="s">
        <v>151</v>
      </c>
      <c r="B84" s="59" t="s">
        <v>50</v>
      </c>
      <c r="C84" s="67" t="s">
        <v>187</v>
      </c>
      <c r="D84" s="39">
        <f>D85+D86+D87+D88+D89</f>
        <v>21217788</v>
      </c>
      <c r="E84" s="39">
        <f t="shared" ref="E84:G84" si="28">E85+E86+E87+E88+E89</f>
        <v>0</v>
      </c>
      <c r="F84" s="39">
        <f t="shared" si="28"/>
        <v>0</v>
      </c>
      <c r="G84" s="39">
        <f t="shared" si="28"/>
        <v>21217788</v>
      </c>
    </row>
    <row r="85" spans="1:8" ht="31.5">
      <c r="A85" s="37"/>
      <c r="B85" s="10"/>
      <c r="C85" s="115" t="s">
        <v>183</v>
      </c>
      <c r="D85" s="12">
        <f>'Uprava 2'!G9</f>
        <v>97788</v>
      </c>
      <c r="E85" s="12">
        <f>'GSLU 2'!H63</f>
        <v>0</v>
      </c>
      <c r="F85" s="12">
        <v>0</v>
      </c>
      <c r="G85" s="12">
        <f>D85+F85</f>
        <v>97788</v>
      </c>
    </row>
    <row r="86" spans="1:8" ht="18">
      <c r="A86" s="37"/>
      <c r="B86" s="10"/>
      <c r="C86" s="115" t="s">
        <v>184</v>
      </c>
      <c r="D86" s="12">
        <f>'Uprava 2'!G10</f>
        <v>1120000</v>
      </c>
      <c r="E86" s="30"/>
      <c r="F86" s="12">
        <v>0</v>
      </c>
      <c r="G86" s="12">
        <f t="shared" ref="G86:G90" si="29">D86+F86</f>
        <v>1120000</v>
      </c>
    </row>
    <row r="87" spans="1:8" ht="18">
      <c r="A87" s="37"/>
      <c r="B87" s="10"/>
      <c r="C87" s="115" t="s">
        <v>185</v>
      </c>
      <c r="D87" s="12">
        <f>'Uprava 2'!G11</f>
        <v>20000000</v>
      </c>
      <c r="E87" s="30"/>
      <c r="F87" s="12"/>
      <c r="G87" s="12">
        <f t="shared" si="29"/>
        <v>20000000</v>
      </c>
    </row>
    <row r="88" spans="1:8" ht="31.5">
      <c r="A88" s="37"/>
      <c r="B88" s="10"/>
      <c r="C88" s="115" t="s">
        <v>186</v>
      </c>
      <c r="D88" s="12">
        <f>'Uprava 2'!G12</f>
        <v>0</v>
      </c>
      <c r="E88" s="30"/>
      <c r="F88" s="12"/>
      <c r="G88" s="12">
        <f t="shared" si="29"/>
        <v>0</v>
      </c>
    </row>
    <row r="89" spans="1:8" ht="18">
      <c r="A89" s="37"/>
      <c r="B89" s="10"/>
      <c r="C89" s="115" t="s">
        <v>203</v>
      </c>
      <c r="D89" s="12">
        <f>'Uprava 2'!G13</f>
        <v>0</v>
      </c>
      <c r="E89" s="30"/>
      <c r="F89" s="12">
        <f>'Muzej R'!H89+N.bibl.R!H84+'GSLU 2'!H85+I.arh.R!I81+Z.sp.2.!H87</f>
        <v>0</v>
      </c>
      <c r="G89" s="12">
        <f t="shared" si="29"/>
        <v>0</v>
      </c>
    </row>
    <row r="90" spans="1:8" ht="36">
      <c r="A90" s="37"/>
      <c r="B90" s="59" t="s">
        <v>52</v>
      </c>
      <c r="C90" s="67" t="s">
        <v>29</v>
      </c>
      <c r="D90" s="39">
        <f>'Uprava 2'!G14</f>
        <v>0</v>
      </c>
      <c r="E90" s="39"/>
      <c r="F90" s="39">
        <f>'Uprava 2'!H14</f>
        <v>0</v>
      </c>
      <c r="G90" s="39">
        <f t="shared" si="29"/>
        <v>0</v>
      </c>
    </row>
    <row r="91" spans="1:8" ht="18">
      <c r="A91" s="37" t="s">
        <v>207</v>
      </c>
      <c r="B91" s="37" t="s">
        <v>54</v>
      </c>
      <c r="C91" s="42" t="s">
        <v>86</v>
      </c>
      <c r="D91" s="39">
        <f>D92+D93+D94</f>
        <v>0</v>
      </c>
      <c r="E91" s="39">
        <f t="shared" ref="E91:G91" si="30">E92+E93+E94</f>
        <v>0</v>
      </c>
      <c r="F91" s="39">
        <f t="shared" si="30"/>
        <v>0</v>
      </c>
      <c r="G91" s="39">
        <f t="shared" si="30"/>
        <v>0</v>
      </c>
    </row>
    <row r="92" spans="1:8" ht="18">
      <c r="A92" s="37"/>
      <c r="B92" s="10"/>
      <c r="C92" s="22" t="s">
        <v>80</v>
      </c>
      <c r="D92" s="12">
        <f>'NKC 2'!G105</f>
        <v>0</v>
      </c>
      <c r="E92" s="30"/>
      <c r="F92" s="12">
        <f>'NKC 2'!H105</f>
        <v>0</v>
      </c>
      <c r="G92" s="12">
        <f>D92+F92</f>
        <v>0</v>
      </c>
    </row>
    <row r="93" spans="1:8" ht="18">
      <c r="A93" s="37"/>
      <c r="B93" s="10"/>
      <c r="C93" s="22" t="s">
        <v>82</v>
      </c>
      <c r="D93" s="12">
        <f>'NKC 2'!G106+Z.sp.2.!G66</f>
        <v>0</v>
      </c>
      <c r="E93" s="30"/>
      <c r="F93" s="12"/>
      <c r="G93" s="12"/>
    </row>
    <row r="94" spans="1:8" ht="18">
      <c r="A94" s="37"/>
      <c r="B94" s="10"/>
      <c r="C94" s="22" t="s">
        <v>81</v>
      </c>
      <c r="D94" s="12"/>
      <c r="E94" s="30"/>
      <c r="F94" s="12"/>
      <c r="G94" s="12"/>
    </row>
    <row r="95" spans="1:8" ht="18" customHeight="1">
      <c r="A95" s="271" t="s">
        <v>161</v>
      </c>
      <c r="B95" s="272"/>
      <c r="C95" s="273"/>
      <c r="D95" s="90">
        <f>D64+D68+D72+D76+D80+D84+D90+D91</f>
        <v>49266296</v>
      </c>
      <c r="E95" s="90" t="e">
        <f t="shared" ref="E95:H95" si="31">E64+E68+E72+E76+E80+E84+E90+E91</f>
        <v>#REF!</v>
      </c>
      <c r="F95" s="90">
        <f t="shared" si="31"/>
        <v>7226016</v>
      </c>
      <c r="G95" s="90">
        <f t="shared" si="31"/>
        <v>56492312</v>
      </c>
      <c r="H95" s="90">
        <f t="shared" si="31"/>
        <v>0</v>
      </c>
    </row>
    <row r="96" spans="1:8">
      <c r="A96" s="268" t="s">
        <v>159</v>
      </c>
      <c r="B96" s="269"/>
      <c r="C96" s="269"/>
    </row>
    <row r="97" spans="1:10">
      <c r="A97" s="259" t="s">
        <v>112</v>
      </c>
      <c r="B97" s="259"/>
      <c r="C97" s="259"/>
      <c r="D97" s="28">
        <f>D65+D69+D73+D77+D81+D84+D90+D92</f>
        <v>27747505</v>
      </c>
      <c r="G97" s="28">
        <f>D97+F97</f>
        <v>27747505</v>
      </c>
    </row>
    <row r="98" spans="1:10">
      <c r="A98" s="259" t="s">
        <v>113</v>
      </c>
      <c r="B98" s="259"/>
      <c r="C98" s="259"/>
      <c r="F98" s="28">
        <f>F95</f>
        <v>7226016</v>
      </c>
      <c r="G98" s="28">
        <f t="shared" ref="G98:G100" si="32">D98+F98</f>
        <v>7226016</v>
      </c>
    </row>
    <row r="99" spans="1:10" ht="15.75">
      <c r="A99" s="48" t="s">
        <v>204</v>
      </c>
      <c r="B99" s="126"/>
      <c r="C99" s="126"/>
      <c r="D99" s="28">
        <f>D66+D70+D74+D78+D82+D93</f>
        <v>9484591</v>
      </c>
      <c r="F99" s="28"/>
      <c r="G99" s="28"/>
    </row>
    <row r="100" spans="1:10">
      <c r="A100" s="257" t="s">
        <v>114</v>
      </c>
      <c r="B100" s="257"/>
      <c r="C100" s="257"/>
      <c r="D100" s="28">
        <f>D67+D71+D75+D79+D83+D94</f>
        <v>12034200</v>
      </c>
      <c r="G100" s="28">
        <f t="shared" si="32"/>
        <v>12034200</v>
      </c>
    </row>
    <row r="101" spans="1:10">
      <c r="D101" s="28"/>
      <c r="G101" s="28"/>
    </row>
    <row r="102" spans="1:10" ht="15.75">
      <c r="A102" s="260" t="s">
        <v>167</v>
      </c>
      <c r="B102" s="260"/>
      <c r="C102" s="98" t="s">
        <v>168</v>
      </c>
    </row>
    <row r="103" spans="1:10" ht="15.75">
      <c r="A103" s="112">
        <v>180</v>
      </c>
      <c r="B103" s="112">
        <v>423</v>
      </c>
      <c r="C103" s="97" t="s">
        <v>5</v>
      </c>
      <c r="D103" s="28">
        <f>'NKC 2'!G112</f>
        <v>2949272</v>
      </c>
      <c r="E103" s="28"/>
      <c r="F103" s="28"/>
      <c r="G103" s="28">
        <f>D103+F103</f>
        <v>2949272</v>
      </c>
    </row>
    <row r="104" spans="1:10">
      <c r="A104" s="270" t="s">
        <v>166</v>
      </c>
      <c r="B104" s="263"/>
      <c r="C104" s="263"/>
      <c r="D104" s="28"/>
      <c r="E104" s="28"/>
      <c r="F104" s="28"/>
      <c r="G104" s="28"/>
    </row>
    <row r="105" spans="1:10">
      <c r="A105" s="259" t="s">
        <v>112</v>
      </c>
      <c r="B105" s="259"/>
      <c r="C105" s="259"/>
      <c r="D105" s="28">
        <f>D103</f>
        <v>2949272</v>
      </c>
      <c r="E105" s="28"/>
      <c r="F105" s="28"/>
      <c r="G105" s="28"/>
    </row>
    <row r="107" spans="1:10" ht="15.75">
      <c r="A107" s="260" t="s">
        <v>162</v>
      </c>
      <c r="B107" s="260"/>
      <c r="C107" s="260"/>
    </row>
    <row r="108" spans="1:10">
      <c r="A108" s="256" t="s">
        <v>112</v>
      </c>
      <c r="B108" s="256"/>
      <c r="C108" s="256"/>
      <c r="D108" s="28" t="e">
        <f>D57+D97+D105</f>
        <v>#REF!</v>
      </c>
      <c r="G108" s="28" t="e">
        <f>D108+F108</f>
        <v>#REF!</v>
      </c>
      <c r="J108" s="2">
        <v>50135000</v>
      </c>
    </row>
    <row r="109" spans="1:10">
      <c r="A109" s="256" t="s">
        <v>113</v>
      </c>
      <c r="B109" s="256"/>
      <c r="C109" s="256"/>
      <c r="F109" s="28" t="e">
        <f>F105+F98+F60</f>
        <v>#REF!</v>
      </c>
      <c r="G109" s="28" t="e">
        <f t="shared" ref="G109:G111" si="33">D109+F109</f>
        <v>#REF!</v>
      </c>
      <c r="J109" s="2">
        <v>17959000</v>
      </c>
    </row>
    <row r="110" spans="1:10">
      <c r="A110" s="126" t="s">
        <v>202</v>
      </c>
      <c r="B110" s="126"/>
      <c r="C110" s="126"/>
      <c r="D110" s="28">
        <f>D58+D99</f>
        <v>15330384</v>
      </c>
      <c r="F110" s="28"/>
      <c r="G110" s="28">
        <f t="shared" si="33"/>
        <v>15330384</v>
      </c>
    </row>
    <row r="111" spans="1:10">
      <c r="A111" s="257" t="s">
        <v>114</v>
      </c>
      <c r="B111" s="257"/>
      <c r="C111" s="257"/>
      <c r="D111" s="28">
        <f>D59+D100</f>
        <v>20061793</v>
      </c>
      <c r="G111" s="28">
        <f t="shared" si="33"/>
        <v>20061793</v>
      </c>
      <c r="J111" s="2">
        <f>SUM(J108:J109)</f>
        <v>68094000</v>
      </c>
    </row>
    <row r="112" spans="1:10" ht="15.75">
      <c r="A112" s="261" t="s">
        <v>169</v>
      </c>
      <c r="B112" s="261"/>
      <c r="C112" s="261"/>
      <c r="D112" s="99" t="e">
        <f>D108+D109+D110+D111</f>
        <v>#REF!</v>
      </c>
      <c r="E112" s="99">
        <f t="shared" ref="E112:G112" si="34">E108+E109+E110+E111</f>
        <v>0</v>
      </c>
      <c r="F112" s="99" t="e">
        <f t="shared" si="34"/>
        <v>#REF!</v>
      </c>
      <c r="G112" s="99" t="e">
        <f t="shared" si="34"/>
        <v>#REF!</v>
      </c>
    </row>
    <row r="114" spans="1:8">
      <c r="A114" s="263" t="s">
        <v>194</v>
      </c>
      <c r="B114" s="263"/>
      <c r="C114" s="263"/>
      <c r="D114" s="263"/>
      <c r="E114" s="263"/>
      <c r="F114" s="263"/>
      <c r="G114" s="263"/>
    </row>
    <row r="115" spans="1:8" ht="18.75">
      <c r="A115" s="262" t="s">
        <v>195</v>
      </c>
      <c r="B115" s="262"/>
      <c r="C115" s="262"/>
      <c r="D115" s="262"/>
      <c r="E115" s="262"/>
      <c r="F115" s="262"/>
      <c r="G115" s="262"/>
    </row>
    <row r="116" spans="1:8" ht="18.75">
      <c r="A116" s="264" t="s">
        <v>196</v>
      </c>
      <c r="B116" s="264"/>
      <c r="C116" s="264"/>
      <c r="D116" s="264"/>
      <c r="E116" s="264"/>
      <c r="F116" s="264"/>
      <c r="G116" s="264"/>
    </row>
    <row r="117" spans="1:8" ht="72">
      <c r="A117" s="41" t="s">
        <v>197</v>
      </c>
      <c r="B117" s="41" t="s">
        <v>45</v>
      </c>
      <c r="C117" s="42" t="s">
        <v>209</v>
      </c>
      <c r="D117" s="39">
        <v>62300000</v>
      </c>
      <c r="E117" s="39" t="e">
        <f>#REF!+#REF!+#REF!</f>
        <v>#REF!</v>
      </c>
      <c r="F117" s="39">
        <v>0</v>
      </c>
      <c r="G117" s="39">
        <f>D117+F117</f>
        <v>62300000</v>
      </c>
    </row>
    <row r="118" spans="1:8" ht="90" customHeight="1">
      <c r="A118" s="41" t="s">
        <v>208</v>
      </c>
      <c r="B118" s="41" t="s">
        <v>50</v>
      </c>
      <c r="C118" s="42" t="s">
        <v>210</v>
      </c>
      <c r="D118" s="39">
        <v>1950000</v>
      </c>
      <c r="E118" s="39"/>
      <c r="F118" s="39">
        <v>0</v>
      </c>
      <c r="G118" s="39">
        <f>D118+F118</f>
        <v>1950000</v>
      </c>
    </row>
    <row r="119" spans="1:8" ht="18">
      <c r="A119" s="265" t="s">
        <v>198</v>
      </c>
      <c r="B119" s="266"/>
      <c r="C119" s="267"/>
      <c r="D119" s="90" t="e">
        <f>D117+#REF!+D118</f>
        <v>#REF!</v>
      </c>
      <c r="E119" s="90" t="e">
        <f>E117+#REF!+E118</f>
        <v>#REF!</v>
      </c>
      <c r="F119" s="90" t="e">
        <f>F117+#REF!+F118</f>
        <v>#REF!</v>
      </c>
      <c r="G119" s="90" t="e">
        <f>G117+#REF!+G118</f>
        <v>#REF!</v>
      </c>
      <c r="H119" s="90" t="e">
        <f>H117+#REF!+H118+#REF!</f>
        <v>#REF!</v>
      </c>
    </row>
    <row r="120" spans="1:8">
      <c r="A120" s="268" t="s">
        <v>199</v>
      </c>
      <c r="B120" s="269"/>
      <c r="C120" s="269"/>
    </row>
    <row r="121" spans="1:8">
      <c r="A121" s="256" t="s">
        <v>112</v>
      </c>
      <c r="B121" s="256"/>
      <c r="C121" s="256"/>
      <c r="D121" s="28" t="e">
        <f>D119</f>
        <v>#REF!</v>
      </c>
      <c r="F121" s="2">
        <v>0</v>
      </c>
      <c r="G121" s="28" t="e">
        <f>D121+F121</f>
        <v>#REF!</v>
      </c>
    </row>
    <row r="123" spans="1:8" ht="15.75">
      <c r="A123" s="255" t="s">
        <v>200</v>
      </c>
      <c r="B123" s="255"/>
      <c r="C123" s="255"/>
    </row>
    <row r="124" spans="1:8">
      <c r="A124" s="256" t="s">
        <v>112</v>
      </c>
      <c r="B124" s="256"/>
      <c r="C124" s="256"/>
      <c r="D124" s="113" t="e">
        <f>D57+D97+#REF!+D105+D121</f>
        <v>#REF!</v>
      </c>
      <c r="E124" s="113"/>
      <c r="F124" s="113"/>
      <c r="G124" s="113" t="e">
        <f>D124+F124</f>
        <v>#REF!</v>
      </c>
    </row>
    <row r="125" spans="1:8">
      <c r="A125" s="256" t="s">
        <v>113</v>
      </c>
      <c r="B125" s="256"/>
      <c r="C125" s="256"/>
      <c r="D125" s="113"/>
      <c r="E125" s="113"/>
      <c r="F125" s="113" t="e">
        <f>F60+F98+#REF!</f>
        <v>#REF!</v>
      </c>
      <c r="G125" s="113" t="e">
        <f t="shared" ref="G125:G128" si="35">D125+F125</f>
        <v>#REF!</v>
      </c>
    </row>
    <row r="126" spans="1:8">
      <c r="A126" s="126" t="s">
        <v>202</v>
      </c>
      <c r="B126" s="126"/>
      <c r="C126" s="126"/>
      <c r="D126" s="113">
        <f>D58+D99</f>
        <v>15330384</v>
      </c>
      <c r="E126" s="113"/>
      <c r="F126" s="113"/>
      <c r="G126" s="113">
        <f t="shared" si="35"/>
        <v>15330384</v>
      </c>
    </row>
    <row r="127" spans="1:8">
      <c r="A127" s="257" t="s">
        <v>114</v>
      </c>
      <c r="B127" s="257"/>
      <c r="C127" s="257"/>
      <c r="D127" s="113">
        <f>D59+D100</f>
        <v>20061793</v>
      </c>
      <c r="E127" s="113"/>
      <c r="F127" s="113"/>
      <c r="G127" s="113">
        <f t="shared" si="35"/>
        <v>20061793</v>
      </c>
    </row>
    <row r="128" spans="1:8" ht="15.75">
      <c r="A128" s="258" t="s">
        <v>201</v>
      </c>
      <c r="B128" s="258"/>
      <c r="C128" s="258"/>
      <c r="D128" s="114" t="e">
        <f>D124+D125+D126+D127</f>
        <v>#REF!</v>
      </c>
      <c r="E128" s="114">
        <f t="shared" ref="E128:F128" si="36">E124+E125+E127</f>
        <v>0</v>
      </c>
      <c r="F128" s="114" t="e">
        <f t="shared" si="36"/>
        <v>#REF!</v>
      </c>
      <c r="G128" s="114" t="e">
        <f t="shared" si="35"/>
        <v>#REF!</v>
      </c>
    </row>
    <row r="258" ht="15.75" customHeight="1"/>
    <row r="269" ht="15.75" customHeight="1"/>
    <row r="286" ht="15.75" customHeight="1"/>
    <row r="296" ht="19.5" customHeight="1"/>
  </sheetData>
  <mergeCells count="32">
    <mergeCell ref="A56:C56"/>
    <mergeCell ref="A1:G2"/>
    <mergeCell ref="A3:G3"/>
    <mergeCell ref="A4:G4"/>
    <mergeCell ref="A7:G7"/>
    <mergeCell ref="A55:C55"/>
    <mergeCell ref="A104:C104"/>
    <mergeCell ref="A62:G62"/>
    <mergeCell ref="A63:G63"/>
    <mergeCell ref="A95:C95"/>
    <mergeCell ref="A96:C96"/>
    <mergeCell ref="A97:C97"/>
    <mergeCell ref="A98:C98"/>
    <mergeCell ref="A100:C100"/>
    <mergeCell ref="A102:B102"/>
    <mergeCell ref="A121:C121"/>
    <mergeCell ref="A105:C105"/>
    <mergeCell ref="A107:C107"/>
    <mergeCell ref="A108:C108"/>
    <mergeCell ref="A109:C109"/>
    <mergeCell ref="A111:C111"/>
    <mergeCell ref="A112:C112"/>
    <mergeCell ref="A115:G115"/>
    <mergeCell ref="A114:G114"/>
    <mergeCell ref="A116:G116"/>
    <mergeCell ref="A119:C119"/>
    <mergeCell ref="A120:C120"/>
    <mergeCell ref="A123:C123"/>
    <mergeCell ref="A124:C124"/>
    <mergeCell ref="A125:C125"/>
    <mergeCell ref="A127:C127"/>
    <mergeCell ref="A128:C128"/>
  </mergeCells>
  <printOptions horizontalCentered="1"/>
  <pageMargins left="0.23622047244094499" right="0.23622047244094499" top="0.27559055118110198" bottom="0.35433070866141703" header="0.31496062992126" footer="0.196850393700787"/>
  <pageSetup paperSize="9" scale="62" fitToWidth="2" fitToHeight="2" orientation="portrait" r:id="rId1"/>
  <headerFooter alignWithMargins="0"/>
  <rowBreaks count="2" manualBreakCount="2">
    <brk id="46" max="7" man="1"/>
    <brk id="11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I315"/>
  <sheetViews>
    <sheetView zoomScale="75" zoomScaleNormal="75" workbookViewId="0">
      <selection activeCell="G5" sqref="G5:J5"/>
    </sheetView>
  </sheetViews>
  <sheetFormatPr defaultRowHeight="15"/>
  <cols>
    <col min="1" max="1" width="10.140625" style="2" customWidth="1"/>
    <col min="2" max="2" width="9.140625" style="2"/>
    <col min="3" max="3" width="60.140625" style="2" customWidth="1"/>
    <col min="4" max="4" width="20.5703125" style="2" customWidth="1"/>
    <col min="5" max="5" width="18.7109375" style="2" customWidth="1"/>
    <col min="6" max="6" width="18.85546875" style="2" customWidth="1"/>
    <col min="7" max="7" width="18" style="2" customWidth="1"/>
    <col min="8" max="8" width="14.42578125" style="2" hidden="1" customWidth="1"/>
    <col min="9" max="9" width="17.5703125" style="2" customWidth="1"/>
    <col min="10" max="10" width="16.7109375" style="2" customWidth="1"/>
    <col min="11" max="11" width="0" style="2" hidden="1" customWidth="1"/>
    <col min="12" max="12" width="12.28515625" style="2" customWidth="1"/>
    <col min="13" max="13" width="10.42578125" style="2" customWidth="1"/>
    <col min="14" max="14" width="17.85546875" style="2" bestFit="1" customWidth="1"/>
    <col min="15" max="16" width="14.42578125" style="2" bestFit="1" customWidth="1"/>
    <col min="17" max="17" width="15.7109375" style="2" customWidth="1"/>
    <col min="18" max="16384" width="9.140625" style="2"/>
  </cols>
  <sheetData>
    <row r="1" spans="1:243" ht="15" customHeight="1">
      <c r="A1" s="251" t="s">
        <v>100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243" ht="1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</row>
    <row r="3" spans="1:243" ht="30" customHeight="1">
      <c r="A3" s="277" t="s">
        <v>190</v>
      </c>
      <c r="B3" s="277"/>
      <c r="C3" s="277"/>
      <c r="D3" s="277"/>
      <c r="E3" s="277"/>
      <c r="F3" s="277"/>
      <c r="G3" s="277"/>
      <c r="H3" s="277"/>
      <c r="I3" s="277"/>
      <c r="J3" s="277"/>
    </row>
    <row r="4" spans="1:243" ht="15" customHeight="1">
      <c r="A4" s="278" t="s">
        <v>111</v>
      </c>
      <c r="B4" s="278"/>
      <c r="C4" s="278"/>
      <c r="D4" s="278"/>
      <c r="E4" s="278"/>
      <c r="F4" s="278"/>
      <c r="G4" s="278"/>
      <c r="H4" s="278"/>
      <c r="I4" s="278"/>
      <c r="J4" s="278"/>
      <c r="K4" s="63"/>
      <c r="L4" s="63"/>
    </row>
    <row r="5" spans="1:243" s="3" customFormat="1" ht="65.099999999999994" customHeight="1" thickBot="1">
      <c r="A5" s="8"/>
      <c r="B5" s="26" t="s">
        <v>56</v>
      </c>
      <c r="C5" s="27" t="s">
        <v>1</v>
      </c>
      <c r="D5" s="47" t="s">
        <v>211</v>
      </c>
      <c r="E5" s="47" t="s">
        <v>107</v>
      </c>
      <c r="F5" s="47" t="s">
        <v>148</v>
      </c>
      <c r="G5" s="203" t="s">
        <v>280</v>
      </c>
      <c r="H5" s="47" t="s">
        <v>271</v>
      </c>
      <c r="I5" s="47" t="s">
        <v>107</v>
      </c>
      <c r="J5" s="204" t="s">
        <v>279</v>
      </c>
      <c r="K5" s="4"/>
      <c r="L5" s="228" t="s">
        <v>274</v>
      </c>
      <c r="M5" s="163" t="s">
        <v>274</v>
      </c>
      <c r="N5" s="196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s="4" customFormat="1" ht="15" customHeight="1">
      <c r="A6" s="26" t="s">
        <v>57</v>
      </c>
      <c r="B6" s="26" t="s">
        <v>58</v>
      </c>
      <c r="C6" s="26" t="s">
        <v>59</v>
      </c>
      <c r="D6" s="26" t="s">
        <v>60</v>
      </c>
      <c r="E6" s="26" t="s">
        <v>61</v>
      </c>
      <c r="F6" s="26" t="s">
        <v>99</v>
      </c>
      <c r="G6" s="26" t="s">
        <v>270</v>
      </c>
      <c r="H6" s="26"/>
      <c r="I6" s="26" t="s">
        <v>106</v>
      </c>
      <c r="J6" s="26" t="s">
        <v>273</v>
      </c>
      <c r="L6" s="229" t="s">
        <v>275</v>
      </c>
      <c r="M6" s="229" t="s">
        <v>276</v>
      </c>
    </row>
    <row r="7" spans="1:243" s="4" customFormat="1" ht="15" customHeight="1">
      <c r="A7" s="275" t="s">
        <v>149</v>
      </c>
      <c r="B7" s="252"/>
      <c r="C7" s="252"/>
      <c r="D7" s="252"/>
      <c r="E7" s="252"/>
      <c r="F7" s="252"/>
      <c r="G7" s="252"/>
      <c r="H7" s="252"/>
      <c r="I7" s="252"/>
      <c r="J7" s="252"/>
      <c r="L7" s="163"/>
      <c r="M7" s="163"/>
    </row>
    <row r="8" spans="1:243" s="4" customFormat="1" ht="24.95" customHeight="1">
      <c r="A8" s="37" t="s">
        <v>188</v>
      </c>
      <c r="B8" s="59" t="s">
        <v>37</v>
      </c>
      <c r="C8" s="11" t="s">
        <v>35</v>
      </c>
      <c r="D8" s="12">
        <f>'N.P. '!D7+'P.lut.R '!D7+N.bibl.R!D7+'S.ork. 2'!N7+'Muzej R'!D8+'GSLU 2'!D7+'NKC 2'!D6+I.arh.R!E7+Z.sp.2.!D7</f>
        <v>266678000</v>
      </c>
      <c r="E8" s="12">
        <v>6261000</v>
      </c>
      <c r="F8" s="12">
        <f>D8+E8</f>
        <v>272939000</v>
      </c>
      <c r="G8" s="12">
        <f>'N.P. '!G7+'P.lut.R '!G7+N.bibl.R!G7+'S.ork. 2'!Q7+'Muzej R'!G8+'GSLU 2'!G7+'NKC 2'!G6+I.arh.R!H7+Z.sp.2.!G7</f>
        <v>213053115</v>
      </c>
      <c r="H8" s="12" t="e">
        <f>#REF!</f>
        <v>#REF!</v>
      </c>
      <c r="I8" s="12">
        <f>'N.P. '!H7+'P.lut.R '!H7+N.bibl.R!H7+'S.ork. 2'!R7+'Muzej R'!H8+'GSLU 2'!H7+'NKC 2'!H6+I.arh.R!I7+Z.sp.2.!H7</f>
        <v>879949.84</v>
      </c>
      <c r="J8" s="12">
        <f>I8+G8</f>
        <v>213933064.84</v>
      </c>
      <c r="L8" s="230">
        <f>G8/D8</f>
        <v>0.79891522735283749</v>
      </c>
      <c r="M8" s="230">
        <f>I8/E8</f>
        <v>0.14054461587605813</v>
      </c>
      <c r="N8" s="141"/>
      <c r="O8" s="62"/>
    </row>
    <row r="9" spans="1:243" ht="24.95" customHeight="1">
      <c r="A9" s="37" t="s">
        <v>155</v>
      </c>
      <c r="B9" s="59" t="s">
        <v>38</v>
      </c>
      <c r="C9" s="18" t="s">
        <v>2</v>
      </c>
      <c r="D9" s="12">
        <f>'N.P. '!D8+'P.lut.R '!D8+N.bibl.R!D8+'S.ork. 2'!N8+'Muzej R'!D9+'GSLU 2'!D8+'NKC 2'!D8+I.arh.R!E8+Z.sp.2.!D8</f>
        <v>47736000</v>
      </c>
      <c r="E9" s="12">
        <f>'N.P. '!E8+'P.lut.R '!E8+N.bibl.R!E8+'S.ork. 2'!O8+'Muzej R'!E9+'GSLU 2'!E8+'NKC 2'!E8+I.arh.R!F8+Z.sp.2.!E8</f>
        <v>1107000</v>
      </c>
      <c r="F9" s="12">
        <f t="shared" ref="F9:F54" si="0">D9+E9</f>
        <v>48843000</v>
      </c>
      <c r="G9" s="12">
        <f>'N.P. '!G8+'P.lut.R '!G8+N.bibl.R!G8+'S.ork. 2'!Q8+'Muzej R'!G9+'GSLU 2'!G8+'NKC 2'!G8+I.arh.R!H8+Z.sp.2.!G8</f>
        <v>38085264</v>
      </c>
      <c r="H9" s="12" t="e">
        <f>#REF!+#REF!+#REF!</f>
        <v>#REF!</v>
      </c>
      <c r="I9" s="12">
        <f>'N.P. '!H8+'P.lut.R '!H8+N.bibl.R!H8+'S.ork. 2'!R8+'Muzej R'!H9+'GSLU 2'!H8+'NKC 2'!H8+I.arh.R!I8+Z.sp.2.!H8</f>
        <v>179116.04</v>
      </c>
      <c r="J9" s="12">
        <f t="shared" ref="J9:J53" si="1">I9+G9</f>
        <v>38264380.039999999</v>
      </c>
      <c r="L9" s="230">
        <f t="shared" ref="L9:L72" si="2">G9/D9</f>
        <v>0.79783107088989447</v>
      </c>
      <c r="M9" s="230">
        <f t="shared" ref="M9:M72" si="3">I9/E9</f>
        <v>0.16180310749774166</v>
      </c>
    </row>
    <row r="10" spans="1:243" ht="24.95" customHeight="1">
      <c r="A10" s="37" t="s">
        <v>150</v>
      </c>
      <c r="B10" s="59" t="s">
        <v>39</v>
      </c>
      <c r="C10" s="11" t="s">
        <v>96</v>
      </c>
      <c r="D10" s="169">
        <f>'Muzej R'!D10+N.bibl.R!D9+'N.P. '!D9+'P.lut.R '!D9+'S.ork. 2'!N9+'GSLU 2'!D9+'NKC 2'!D12+I.arh.R!E9+Z.sp.2.!D9</f>
        <v>10429000</v>
      </c>
      <c r="E10" s="169">
        <f>'Muzej R'!E10+N.bibl.R!E9+'N.P. '!E9+'P.lut.R '!E9+'S.ork. 2'!O9+'GSLU 2'!E9+'NKC 2'!E12+I.arh.R!F9+Z.sp.2.!E9</f>
        <v>1347000</v>
      </c>
      <c r="F10" s="12">
        <f t="shared" si="0"/>
        <v>11776000</v>
      </c>
      <c r="G10" s="169">
        <f>'Muzej R'!G10+N.bibl.R!G9+'N.P. '!G9+'P.lut.R '!G9+'S.ork. 2'!Q9+'GSLU 2'!G9+'NKC 2'!G12+I.arh.R!H9+Z.sp.2.!G9</f>
        <v>5697635</v>
      </c>
      <c r="H10" s="12">
        <v>770000</v>
      </c>
      <c r="I10" s="12">
        <f>'N.P. '!H9+'P.lut.R '!H9+N.bibl.R!H9+'S.ork. 2'!R9+'Muzej R'!H10+'GSLU 2'!H9+'NKC 2'!H12+I.arh.R!I9+Z.sp.2.!H9</f>
        <v>707733</v>
      </c>
      <c r="J10" s="12">
        <f t="shared" si="1"/>
        <v>6405368</v>
      </c>
      <c r="L10" s="230">
        <f t="shared" si="2"/>
        <v>0.54632610988589514</v>
      </c>
      <c r="M10" s="230">
        <f t="shared" si="3"/>
        <v>0.52541425389755014</v>
      </c>
    </row>
    <row r="11" spans="1:243" ht="24.95" customHeight="1">
      <c r="A11" s="37" t="s">
        <v>189</v>
      </c>
      <c r="B11" s="59" t="s">
        <v>40</v>
      </c>
      <c r="C11" s="11" t="s">
        <v>97</v>
      </c>
      <c r="D11" s="12">
        <f>'Muzej R'!D11+N.bibl.R!D10+'N.P. '!D10+'P.lut.R '!D10+'S.ork. 2'!N10+'GSLU 2'!D10+'NKC 2'!D14+I.arh.R!E10+Z.sp.2.!D10</f>
        <v>15695000</v>
      </c>
      <c r="E11" s="12">
        <f>'Muzej R'!E11+N.bibl.R!E10+'N.P. '!E10+'P.lut.R '!E10+'S.ork. 2'!O10+'GSLU 2'!E10+'NKC 2'!E14+I.arh.R!F10+Z.sp.2.!E10</f>
        <v>4600000</v>
      </c>
      <c r="F11" s="12">
        <f t="shared" si="0"/>
        <v>20295000</v>
      </c>
      <c r="G11" s="12">
        <f>'Muzej R'!G11+N.bibl.R!G10+'N.P. '!G10+'P.lut.R '!G10+'S.ork. 2'!Q10+'GSLU 2'!G10+'NKC 2'!G14+I.arh.R!H10+Z.sp.2.!G10</f>
        <v>3388184</v>
      </c>
      <c r="H11" s="12" t="e">
        <f>#REF!+#REF!+#REF!</f>
        <v>#REF!</v>
      </c>
      <c r="I11" s="12">
        <f>'N.P. '!H10+'P.lut.R '!H10+N.bibl.R!H10+'S.ork. 2'!R10+'Muzej R'!H11+'GSLU 2'!H10+'NKC 2'!H14+I.arh.R!I10+Z.sp.2.!H10</f>
        <v>2022029</v>
      </c>
      <c r="J11" s="12">
        <f t="shared" si="1"/>
        <v>5410213</v>
      </c>
      <c r="L11" s="230">
        <f t="shared" si="2"/>
        <v>0.21587664861420836</v>
      </c>
      <c r="M11" s="230">
        <f t="shared" si="3"/>
        <v>0.43957152173913044</v>
      </c>
    </row>
    <row r="12" spans="1:243" ht="24.95" customHeight="1">
      <c r="A12" s="37" t="s">
        <v>151</v>
      </c>
      <c r="B12" s="59" t="s">
        <v>41</v>
      </c>
      <c r="C12" s="11" t="s">
        <v>33</v>
      </c>
      <c r="D12" s="12">
        <f>'N.P. '!D11+'P.lut.R '!D11+N.bibl.R!D11+'S.ork. 2'!N11+'Muzej R'!D12+'GSLU 2'!D11+'NKC 2'!D16+I.arh.R!E11+Z.sp.2.!D11</f>
        <v>0</v>
      </c>
      <c r="E12" s="12">
        <f>'N.P. '!E11+'P.lut.R '!E11+N.bibl.R!E11+'S.ork. 2'!O11+'Muzej R'!E12+'GSLU 2'!E11+'NKC 2'!E16+I.arh.R!F11+Z.sp.2.!E11</f>
        <v>659000</v>
      </c>
      <c r="F12" s="12">
        <f t="shared" si="0"/>
        <v>659000</v>
      </c>
      <c r="G12" s="12">
        <f>'N.P. '!G11+'P.lut.R '!G11+N.bibl.R!G11+'S.ork. 2'!Q11+'Muzej R'!G12+'GSLU 2'!G11+'NKC 2'!G16+I.arh.R!H11+Z.sp.2.!G11</f>
        <v>0</v>
      </c>
      <c r="H12" s="14" t="e">
        <f>#REF!</f>
        <v>#REF!</v>
      </c>
      <c r="I12" s="12">
        <f>'N.P. '!H11+'P.lut.R '!H11+N.bibl.R!H11+'S.ork. 2'!R11+'Muzej R'!H12+'GSLU 2'!H11+'NKC 2'!H16+I.arh.R!I11+Z.sp.2.!H11</f>
        <v>391250</v>
      </c>
      <c r="J12" s="12">
        <f t="shared" si="1"/>
        <v>391250</v>
      </c>
      <c r="L12" s="230"/>
      <c r="M12" s="230">
        <f t="shared" si="3"/>
        <v>0.5937025796661608</v>
      </c>
    </row>
    <row r="13" spans="1:243" ht="24.95" customHeight="1">
      <c r="A13" s="37" t="s">
        <v>230</v>
      </c>
      <c r="B13" s="59" t="s">
        <v>42</v>
      </c>
      <c r="C13" s="19" t="s">
        <v>98</v>
      </c>
      <c r="D13" s="169">
        <f>'N.P. '!D12+'P.lut.R '!D12+N.bibl.R!D12+'S.ork. 2'!N12+'Muzej R'!D13+'GSLU 2'!D12+'NKC 2'!D18+I.arh.R!E12+Z.sp.2.!D12</f>
        <v>11910000</v>
      </c>
      <c r="E13" s="169">
        <f>'N.P. '!E12+'P.lut.R '!E12+N.bibl.R!E12+'S.ork. 2'!O12+'Muzej R'!E13+'GSLU 2'!E12+'NKC 2'!E18+I.arh.R!F12+Z.sp.2.!E12</f>
        <v>2150000</v>
      </c>
      <c r="F13" s="12">
        <f t="shared" si="0"/>
        <v>14060000</v>
      </c>
      <c r="G13" s="169">
        <f>'N.P. '!G12+'P.lut.R '!G12+N.bibl.R!G12+'S.ork. 2'!Q12+'Muzej R'!G13+'GSLU 2'!G12+'NKC 2'!G18+I.arh.R!H12+Z.sp.2.!G12</f>
        <v>6543782</v>
      </c>
      <c r="H13" s="12" t="e">
        <f>#REF!</f>
        <v>#REF!</v>
      </c>
      <c r="I13" s="12">
        <f>'N.P. '!H12+'P.lut.R '!H12+N.bibl.R!H12+'S.ork. 2'!R12+'Muzej R'!H13+'GSLU 2'!H12+'NKC 2'!H18+I.arh.R!I12+Z.sp.2.!H12</f>
        <v>467710</v>
      </c>
      <c r="J13" s="12">
        <f t="shared" si="1"/>
        <v>7011492</v>
      </c>
      <c r="L13" s="230">
        <f t="shared" si="2"/>
        <v>0.54943593618807729</v>
      </c>
      <c r="M13" s="230">
        <f t="shared" si="3"/>
        <v>0.21753953488372094</v>
      </c>
    </row>
    <row r="14" spans="1:243" ht="24.95" customHeight="1">
      <c r="A14" s="37" t="s">
        <v>231</v>
      </c>
      <c r="B14" s="37" t="s">
        <v>43</v>
      </c>
      <c r="C14" s="42" t="s">
        <v>87</v>
      </c>
      <c r="D14" s="39">
        <f>D15+D16+D17</f>
        <v>47969000</v>
      </c>
      <c r="E14" s="39">
        <f>E15+E16+E17</f>
        <v>10681000</v>
      </c>
      <c r="F14" s="39">
        <f t="shared" si="0"/>
        <v>58650000</v>
      </c>
      <c r="G14" s="39">
        <f>G15+G16+G17</f>
        <v>25110492.550000001</v>
      </c>
      <c r="H14" s="39">
        <f t="shared" ref="H14:J14" si="4">H15+H16+H17</f>
        <v>2571370.2000000002</v>
      </c>
      <c r="I14" s="39">
        <f t="shared" si="4"/>
        <v>3492706.2</v>
      </c>
      <c r="J14" s="39">
        <f t="shared" si="4"/>
        <v>28603198.75</v>
      </c>
      <c r="L14" s="230">
        <f t="shared" si="2"/>
        <v>0.52347333798911799</v>
      </c>
      <c r="M14" s="230">
        <f t="shared" si="3"/>
        <v>0.32700179758449582</v>
      </c>
    </row>
    <row r="15" spans="1:243" ht="24.95" customHeight="1">
      <c r="A15" s="37"/>
      <c r="B15" s="10"/>
      <c r="C15" s="22" t="s">
        <v>80</v>
      </c>
      <c r="D15" s="146">
        <f>'Muzej R'!D15+N.bibl.R!D14+'N.P. '!D13+'P.lut.R '!D13+'S.ork. 2'!N13+'GSLU 2'!D14+'NKC 2'!D21+I.arh.R!E13+Z.sp.2.!D15</f>
        <v>41090000</v>
      </c>
      <c r="E15" s="146">
        <v>7829000</v>
      </c>
      <c r="F15" s="12">
        <f t="shared" si="0"/>
        <v>48919000</v>
      </c>
      <c r="G15" s="146">
        <f>'Muzej R'!G15+N.bibl.R!G14+'N.P. '!G13+'P.lut.R '!G13+'S.ork. 2'!Q13+'GSLU 2'!G14+'NKC 2'!G21+I.arh.R!H13+Z.sp.2.!G15</f>
        <v>20393218.550000001</v>
      </c>
      <c r="H15" s="12">
        <f>'Muzej R'!H15+N.bibl.R!H14+'N.P. '!H13+'P.lut.R '!H13+'S.ork. 2'!R13+'GSLU 2'!H14+'NKC 2'!H21+I.arh.R!I13+Z.sp.2.!H15</f>
        <v>2571370.2000000002</v>
      </c>
      <c r="I15" s="12">
        <f>'Muzej R'!H15+N.bibl.R!H14+'N.P. '!H13+'P.lut.R '!H13+'S.ork. 2'!R13+'GSLU 2'!H14+'NKC 2'!H21+I.arh.R!I13+Z.sp.2.!H13</f>
        <v>3461370.2</v>
      </c>
      <c r="J15" s="12">
        <f>G15+I15</f>
        <v>23854588.75</v>
      </c>
      <c r="L15" s="230">
        <f t="shared" si="2"/>
        <v>0.49630612192747631</v>
      </c>
      <c r="M15" s="230">
        <f t="shared" si="3"/>
        <v>0.4421216247285733</v>
      </c>
    </row>
    <row r="16" spans="1:243" ht="24.95" customHeight="1">
      <c r="A16" s="37"/>
      <c r="B16" s="10"/>
      <c r="C16" s="22" t="s">
        <v>82</v>
      </c>
      <c r="D16" s="12">
        <f>'Muzej R'!D16+N.bibl.R!D15+'GSLU 2'!D15+'NKC 2'!D22</f>
        <v>4037000</v>
      </c>
      <c r="E16" s="12">
        <f>'Muzej R'!E16+N.bibl.R!E15+'GSLU 2'!E15+'NKC 2'!E22</f>
        <v>10000</v>
      </c>
      <c r="F16" s="12">
        <f t="shared" si="0"/>
        <v>4047000</v>
      </c>
      <c r="G16" s="12">
        <f>'Muzej R'!G16+N.bibl.R!G15+'GSLU 2'!G15+'NKC 2'!G22</f>
        <v>2773252</v>
      </c>
      <c r="H16" s="15"/>
      <c r="I16" s="12">
        <f>'Muzej R'!H16+N.bibl.R!H15+'GSLU 2'!H15+'NKC 2'!H22</f>
        <v>0</v>
      </c>
      <c r="J16" s="12">
        <f t="shared" ref="J16:J17" si="5">G16+I16</f>
        <v>2773252</v>
      </c>
      <c r="L16" s="230">
        <f t="shared" si="2"/>
        <v>0.68695863264800594</v>
      </c>
      <c r="M16" s="230"/>
    </row>
    <row r="17" spans="1:13" ht="24.95" customHeight="1">
      <c r="A17" s="37"/>
      <c r="B17" s="10"/>
      <c r="C17" s="22" t="s">
        <v>81</v>
      </c>
      <c r="D17" s="146">
        <f>'Muzej R'!D17+N.bibl.R!D16+'GSLU 2'!D16+'NKC 2'!D23</f>
        <v>2842000</v>
      </c>
      <c r="E17" s="12">
        <f>'Muzej R'!D17+N.bibl.R!D16+'GSLU 2'!D16+'NKC 2'!D23</f>
        <v>2842000</v>
      </c>
      <c r="F17" s="12">
        <f t="shared" si="0"/>
        <v>5684000</v>
      </c>
      <c r="G17" s="146">
        <f>'Muzej R'!G17+N.bibl.R!G16+'GSLU 2'!G16+'NKC 2'!G23</f>
        <v>1944022</v>
      </c>
      <c r="H17" s="15"/>
      <c r="I17" s="12">
        <f>'Muzej R'!H17+N.bibl.R!H16+'GSLU 2'!H16+'NKC 2'!H23</f>
        <v>31336</v>
      </c>
      <c r="J17" s="12">
        <f t="shared" si="5"/>
        <v>1975358</v>
      </c>
      <c r="L17" s="230"/>
      <c r="M17" s="230"/>
    </row>
    <row r="18" spans="1:13" ht="24.95" customHeight="1">
      <c r="A18" s="37" t="s">
        <v>197</v>
      </c>
      <c r="B18" s="37" t="s">
        <v>44</v>
      </c>
      <c r="C18" s="42" t="s">
        <v>76</v>
      </c>
      <c r="D18" s="39">
        <f>D19+D20+D21</f>
        <v>1486000</v>
      </c>
      <c r="E18" s="39">
        <f t="shared" ref="E18" si="6">E19+E20+E21</f>
        <v>5663000</v>
      </c>
      <c r="F18" s="39">
        <f t="shared" si="0"/>
        <v>7149000</v>
      </c>
      <c r="G18" s="39">
        <f>G19+G20+G21</f>
        <v>617969</v>
      </c>
      <c r="H18" s="39">
        <f t="shared" ref="H18:J18" si="7">H19+H20+H21</f>
        <v>0</v>
      </c>
      <c r="I18" s="39">
        <f t="shared" si="7"/>
        <v>3361879.81</v>
      </c>
      <c r="J18" s="39">
        <f t="shared" si="7"/>
        <v>3979848.81</v>
      </c>
      <c r="L18" s="230">
        <f t="shared" si="2"/>
        <v>0.41586069986541052</v>
      </c>
      <c r="M18" s="230">
        <f t="shared" si="3"/>
        <v>0.59365703867208197</v>
      </c>
    </row>
    <row r="19" spans="1:13" ht="24.95" customHeight="1">
      <c r="A19" s="37"/>
      <c r="B19" s="10"/>
      <c r="C19" s="22" t="s">
        <v>80</v>
      </c>
      <c r="D19" s="12">
        <f>'Muzej R'!D19+N.bibl.R!D18+'N.P. '!D14+'P.lut.R '!D15+'S.ork. 2'!N15+'GSLU 2'!D17+'NKC 2'!D27+I.arh.R!E14+Z.sp.2.!D15</f>
        <v>985000</v>
      </c>
      <c r="E19" s="12">
        <f>'Muzej R'!E19+N.bibl.R!E18+'N.P. '!E14+'P.lut.R '!E15+'S.ork. 2'!O15+'GSLU 2'!E17+'NKC 2'!E27+I.arh.R!F14+Z.sp.2.!E15</f>
        <v>5663000</v>
      </c>
      <c r="F19" s="12">
        <f t="shared" si="0"/>
        <v>6648000</v>
      </c>
      <c r="G19" s="12">
        <f>'Muzej R'!G19+N.bibl.R!G18+'N.P. '!G14+'P.lut.R '!G15+'S.ork. 2'!Q15+'GSLU 2'!G17+'NKC 2'!G27+I.arh.R!H14+Z.sp.2.!G15</f>
        <v>577637</v>
      </c>
      <c r="H19" s="12"/>
      <c r="I19" s="12">
        <f>'Muzej R'!H19+N.bibl.R!H18+'N.P. '!H14+'P.lut.R '!H15+'S.ork. 2'!R14+'GSLU 2'!H17+'NKC 2'!H27+I.arh.R!I14+Z.sp.2.!H15</f>
        <v>3361879.81</v>
      </c>
      <c r="J19" s="12">
        <f>G19+I19</f>
        <v>3939516.81</v>
      </c>
      <c r="L19" s="230">
        <f t="shared" si="2"/>
        <v>0.58643350253807103</v>
      </c>
      <c r="M19" s="230">
        <f t="shared" si="3"/>
        <v>0.59365703867208197</v>
      </c>
    </row>
    <row r="20" spans="1:13" ht="24.95" customHeight="1">
      <c r="A20" s="37"/>
      <c r="B20" s="10"/>
      <c r="C20" s="22" t="s">
        <v>82</v>
      </c>
      <c r="D20" s="12">
        <f>'Muzej R'!D20+N.bibl.R!D19+'P.lut.R '!D16+'S.ork. 2'!N16+Z.sp.2.!D16</f>
        <v>454000</v>
      </c>
      <c r="E20" s="12">
        <f>'Muzej R'!E20+N.bibl.R!E19+'P.lut.R '!E16+'S.ork. 2'!O16+Z.sp.2.!E16</f>
        <v>0</v>
      </c>
      <c r="F20" s="12">
        <f t="shared" si="0"/>
        <v>454000</v>
      </c>
      <c r="G20" s="12">
        <f>'Muzej R'!G20+N.bibl.R!G19+'P.lut.R '!G16+'S.ork. 2'!Q16+Z.sp.2.!G16</f>
        <v>40332</v>
      </c>
      <c r="H20" s="12"/>
      <c r="I20" s="12">
        <f>'Muzej R'!H20+N.bibl.R!H19+'P.lut.R '!H16+Z.sp.2.!H16</f>
        <v>0</v>
      </c>
      <c r="J20" s="12">
        <f t="shared" ref="J20:J21" si="8">G20+I20</f>
        <v>40332</v>
      </c>
      <c r="L20" s="230">
        <f t="shared" si="2"/>
        <v>8.8837004405286343E-2</v>
      </c>
      <c r="M20" s="230"/>
    </row>
    <row r="21" spans="1:13" ht="24.95" customHeight="1">
      <c r="A21" s="37"/>
      <c r="B21" s="10"/>
      <c r="C21" s="22" t="s">
        <v>81</v>
      </c>
      <c r="D21" s="146">
        <f>'Muzej R'!D21+N.bibl.R!D20+'P.lut.R '!D17+Z.sp.2.!D17</f>
        <v>47000</v>
      </c>
      <c r="E21" s="146">
        <f>'Muzej R'!E21+N.bibl.R!E20+'P.lut.R '!E17+Z.sp.2.!E17</f>
        <v>0</v>
      </c>
      <c r="F21" s="12">
        <f t="shared" si="0"/>
        <v>47000</v>
      </c>
      <c r="G21" s="146">
        <f>'Muzej R'!G21+N.bibl.R!G20+'P.lut.R '!G17+Z.sp.2.!G17</f>
        <v>0</v>
      </c>
      <c r="H21" s="12"/>
      <c r="I21" s="12">
        <f>'Muzej R'!H17+N.bibl.R!H20+'P.lut.R '!H17+Z.sp.2.!H17</f>
        <v>0</v>
      </c>
      <c r="J21" s="12">
        <f t="shared" si="8"/>
        <v>0</v>
      </c>
      <c r="L21" s="230">
        <f t="shared" si="2"/>
        <v>0</v>
      </c>
      <c r="M21" s="230"/>
    </row>
    <row r="22" spans="1:13" ht="24.95" customHeight="1">
      <c r="A22" s="37" t="s">
        <v>232</v>
      </c>
      <c r="B22" s="37" t="s">
        <v>45</v>
      </c>
      <c r="C22" s="42" t="s">
        <v>77</v>
      </c>
      <c r="D22" s="39" t="e">
        <f>D23+D24+D25</f>
        <v>#REF!</v>
      </c>
      <c r="E22" s="39" t="e">
        <f t="shared" ref="E22" si="9">E23+E24+E25</f>
        <v>#REF!</v>
      </c>
      <c r="F22" s="39" t="e">
        <f t="shared" si="0"/>
        <v>#REF!</v>
      </c>
      <c r="G22" s="39" t="e">
        <f>G23+G24+G25</f>
        <v>#REF!</v>
      </c>
      <c r="H22" s="39">
        <f t="shared" ref="H22:J22" si="10">H23+H24+H25</f>
        <v>0</v>
      </c>
      <c r="I22" s="39" t="e">
        <f t="shared" si="10"/>
        <v>#REF!</v>
      </c>
      <c r="J22" s="39" t="e">
        <f t="shared" si="10"/>
        <v>#REF!</v>
      </c>
      <c r="L22" s="230" t="e">
        <f t="shared" si="2"/>
        <v>#REF!</v>
      </c>
      <c r="M22" s="230" t="e">
        <f t="shared" si="3"/>
        <v>#REF!</v>
      </c>
    </row>
    <row r="23" spans="1:13" ht="24.95" customHeight="1">
      <c r="A23" s="37"/>
      <c r="B23" s="10"/>
      <c r="C23" s="22" t="s">
        <v>80</v>
      </c>
      <c r="D23" s="146" t="e">
        <f>'Muzej R'!D23+N.bibl.R!D22+'N.P. '!D15+'P.lut.R '!D18+'S.ork. 2'!N18+'GSLU 2'!D19+'NKC 2'!#REF!+I.arh.R!E16+Z.sp.2.!D19</f>
        <v>#REF!</v>
      </c>
      <c r="E23" s="146" t="e">
        <f>'Muzej R'!E23+N.bibl.R!E22+'N.P. '!E15+'P.lut.R '!E18+'S.ork. 2'!O18+'GSLU 2'!E19+'NKC 2'!#REF!+I.arh.R!F16+Z.sp.2.!E19</f>
        <v>#REF!</v>
      </c>
      <c r="F23" s="12" t="e">
        <f t="shared" si="0"/>
        <v>#REF!</v>
      </c>
      <c r="G23" s="146" t="e">
        <f>'Muzej R'!G23+N.bibl.R!G22+'N.P. '!G15+'P.lut.R '!G18+'S.ork. 2'!Q18+'GSLU 2'!G19+'NKC 2'!#REF!+I.arh.R!H16+Z.sp.2.!G19</f>
        <v>#REF!</v>
      </c>
      <c r="H23" s="15"/>
      <c r="I23" s="12" t="e">
        <f>'Muzej R'!H23+N.bibl.R!H22+'N.P. '!H15+'P.lut.R '!H18+'S.ork. 2'!R17+'GSLU 2'!H19+'NKC 2'!#REF!+I.arh.R!I16+Z.sp.2.!H19</f>
        <v>#REF!</v>
      </c>
      <c r="J23" s="12" t="e">
        <f>G23+I23</f>
        <v>#REF!</v>
      </c>
      <c r="L23" s="231" t="e">
        <f t="shared" si="2"/>
        <v>#REF!</v>
      </c>
      <c r="M23" s="231" t="e">
        <f t="shared" si="3"/>
        <v>#REF!</v>
      </c>
    </row>
    <row r="24" spans="1:13" ht="24.95" customHeight="1">
      <c r="A24" s="37"/>
      <c r="B24" s="10"/>
      <c r="C24" s="22" t="s">
        <v>82</v>
      </c>
      <c r="D24" s="12">
        <f>'Muzej R'!D24+N.bibl.R!D23+'S.ork. 2'!N19+'GSLU 2'!D20+'NKC 2'!D32+I.arh.R!E17+Z.sp.2.!D20</f>
        <v>4078000</v>
      </c>
      <c r="E24" s="12">
        <f>'Muzej R'!E24+N.bibl.R!E23+'S.ork. 2'!O19+'GSLU 2'!E20+'NKC 2'!E32+I.arh.R!F17+Z.sp.2.!E20</f>
        <v>100000</v>
      </c>
      <c r="F24" s="12">
        <f t="shared" si="0"/>
        <v>4178000</v>
      </c>
      <c r="G24" s="12">
        <f>'Muzej R'!G24+N.bibl.R!G23+'S.ork. 2'!Q19+'GSLU 2'!G20+'NKC 2'!G32+I.arh.R!H17+Z.sp.2.!G20</f>
        <v>2850730</v>
      </c>
      <c r="H24" s="15"/>
      <c r="I24" s="12">
        <f>'Muzej R'!H24+N.bibl.R!H23+'GSLU 2'!H20+'NKC 2'!H32+I.arh.R!I17+Z.sp.2.!H20</f>
        <v>229117</v>
      </c>
      <c r="J24" s="12">
        <f t="shared" ref="J24:J25" si="11">G24+I24</f>
        <v>3079847</v>
      </c>
      <c r="L24" s="231">
        <f t="shared" si="2"/>
        <v>0.69905100539480136</v>
      </c>
      <c r="M24" s="231"/>
    </row>
    <row r="25" spans="1:13" ht="24.95" customHeight="1">
      <c r="A25" s="37"/>
      <c r="B25" s="10"/>
      <c r="C25" s="22" t="s">
        <v>81</v>
      </c>
      <c r="D25" s="12">
        <f>'Muzej R'!D25+N.bibl.R!D24+'GSLU 2'!D21+'NKC 2'!D40+I.arh.R!E18+Z.sp.2.!D21</f>
        <v>980000</v>
      </c>
      <c r="E25" s="12">
        <f>'Muzej R'!E25+N.bibl.R!E24+'GSLU 2'!E21+'NKC 2'!E40+I.arh.R!F18+Z.sp.2.!E21</f>
        <v>0</v>
      </c>
      <c r="F25" s="12">
        <f t="shared" si="0"/>
        <v>980000</v>
      </c>
      <c r="G25" s="12">
        <f>'Muzej R'!G25+N.bibl.R!G24+'GSLU 2'!G21+'NKC 2'!G40+I.arh.R!H18+Z.sp.2.!G21</f>
        <v>614012</v>
      </c>
      <c r="H25" s="12">
        <f>'Muzej R'!H25+N.bibl.R!H24+'GSLU 2'!H21+'NKC 2'!H40+I.arh.R!I18+Z.sp.2.!H21</f>
        <v>0</v>
      </c>
      <c r="I25" s="12">
        <f>'Muzej R'!H25+N.bibl.R!H24+'GSLU 2'!H21+'NKC 2'!H40+I.arh.R!I18+Z.sp.2.!H21</f>
        <v>0</v>
      </c>
      <c r="J25" s="12">
        <f t="shared" si="11"/>
        <v>614012</v>
      </c>
      <c r="L25" s="231">
        <f t="shared" si="2"/>
        <v>0.62654285714285718</v>
      </c>
      <c r="M25" s="231"/>
    </row>
    <row r="26" spans="1:13" ht="24.95" customHeight="1">
      <c r="A26" s="37" t="s">
        <v>233</v>
      </c>
      <c r="B26" s="37" t="s">
        <v>46</v>
      </c>
      <c r="C26" s="42" t="s">
        <v>74</v>
      </c>
      <c r="D26" s="39">
        <f>D27+D28+D29</f>
        <v>18934000</v>
      </c>
      <c r="E26" s="39">
        <f t="shared" ref="E26" si="12">E27+E28+E29</f>
        <v>4894000</v>
      </c>
      <c r="F26" s="39">
        <f t="shared" si="0"/>
        <v>23828000</v>
      </c>
      <c r="G26" s="39">
        <f>G27+G28+G29</f>
        <v>9034600.4600000009</v>
      </c>
      <c r="H26" s="39">
        <f t="shared" ref="H26:J26" si="13">H27+H28+H29</f>
        <v>3124151.79</v>
      </c>
      <c r="I26" s="39">
        <f t="shared" si="13"/>
        <v>3124151.79</v>
      </c>
      <c r="J26" s="39">
        <f t="shared" si="13"/>
        <v>12158752.25</v>
      </c>
      <c r="L26" s="230">
        <f t="shared" si="2"/>
        <v>0.47716280025351226</v>
      </c>
      <c r="M26" s="230">
        <f t="shared" si="3"/>
        <v>0.63836366775643649</v>
      </c>
    </row>
    <row r="27" spans="1:13" ht="24.95" customHeight="1">
      <c r="A27" s="37"/>
      <c r="B27" s="10"/>
      <c r="C27" s="22" t="s">
        <v>80</v>
      </c>
      <c r="D27" s="146">
        <f>'Muzej R'!D27+N.bibl.R!D25+'N.P. '!D16+'P.lut.R '!D19+'S.ork. 2'!N21+'GSLU 2'!D23+'NKC 2'!D42+I.arh.R!E20+Z.sp.2.!D23</f>
        <v>10685000</v>
      </c>
      <c r="E27" s="146">
        <f>'Muzej R'!E27+N.bibl.R!E25+'N.P. '!E16+'P.lut.R '!E19+'S.ork. 2'!O21+'GSLU 2'!E23+'NKC 2'!E42+I.arh.R!F20+Z.sp.2.!E23</f>
        <v>4694000</v>
      </c>
      <c r="F27" s="12">
        <f t="shared" si="0"/>
        <v>15379000</v>
      </c>
      <c r="G27" s="146">
        <f>'Muzej R'!G27+N.bibl.R!G25+'N.P. '!G16+'P.lut.R '!G19+'S.ork. 2'!Q21+'GSLU 2'!G23+'NKC 2'!G42+I.arh.R!H20+Z.sp.2.!G23</f>
        <v>3889653.46</v>
      </c>
      <c r="H27" s="12">
        <f>'Muzej R'!H27+N.bibl.R!H25+'N.P. '!H16+'P.lut.R '!H19+'S.ork. 2'!R21+'GSLU 2'!H23+'NKC 2'!H42+I.arh.R!I19+Z.sp.2.!H23</f>
        <v>3124151.79</v>
      </c>
      <c r="I27" s="12">
        <f>'Muzej R'!H27+N.bibl.R!H25+'N.P. '!H16+'P.lut.R '!H19+'S.ork. 2'!R21+'GSLU 2'!H23+'NKC 2'!H42+I.arh.R!I19+Z.sp.2.!H23</f>
        <v>3124151.79</v>
      </c>
      <c r="J27" s="12">
        <f>G27+I27</f>
        <v>7013805.25</v>
      </c>
      <c r="L27" s="231">
        <f t="shared" si="2"/>
        <v>0.36402933645297147</v>
      </c>
      <c r="M27" s="231">
        <f t="shared" si="3"/>
        <v>0.66556280144865787</v>
      </c>
    </row>
    <row r="28" spans="1:13" ht="24.95" customHeight="1">
      <c r="A28" s="37"/>
      <c r="B28" s="10"/>
      <c r="C28" s="22" t="s">
        <v>82</v>
      </c>
      <c r="D28" s="12">
        <f>'Muzej R'!D28+'S.ork. 2'!N22+'GSLU 2'!D24+'NKC 2'!D43+I.arh.R!E21+Z.sp.2.!D24</f>
        <v>688000</v>
      </c>
      <c r="E28" s="12">
        <f>'Muzej R'!E28+'S.ork. 2'!O22+'GSLU 2'!E24+'NKC 2'!E43+I.arh.R!F21+Z.sp.2.!E24</f>
        <v>0</v>
      </c>
      <c r="F28" s="12">
        <f t="shared" si="0"/>
        <v>688000</v>
      </c>
      <c r="G28" s="12">
        <f>'Muzej R'!G28+'S.ork. 2'!Q22+'GSLU 2'!G24+'NKC 2'!G43+I.arh.R!H21+Z.sp.2.!G24</f>
        <v>100000</v>
      </c>
      <c r="H28" s="12">
        <f>'Muzej R'!H28+'S.ork. 2'!R22+'GSLU 2'!H24+'NKC 2'!H43+Z.sp.2.!H24</f>
        <v>0</v>
      </c>
      <c r="I28" s="12">
        <f>'Muzej R'!H28+'S.ork. 2'!R22+'GSLU 2'!H24+'NKC 2'!H43+Z.sp.2.!H24</f>
        <v>0</v>
      </c>
      <c r="J28" s="12">
        <f t="shared" ref="J28:J29" si="14">G28+I28</f>
        <v>100000</v>
      </c>
      <c r="L28" s="231">
        <f t="shared" si="2"/>
        <v>0.14534883720930233</v>
      </c>
      <c r="M28" s="231"/>
    </row>
    <row r="29" spans="1:13" ht="24.95" customHeight="1">
      <c r="A29" s="37"/>
      <c r="B29" s="10"/>
      <c r="C29" s="22" t="s">
        <v>81</v>
      </c>
      <c r="D29" s="12">
        <f>'Muzej R'!D29+'S.ork. 2'!N23+'GSLU 2'!D25+'NKC 2'!D44+Z.sp.2.!D25</f>
        <v>7561000</v>
      </c>
      <c r="E29" s="12">
        <f>'Muzej R'!E29+'S.ork. 2'!O23+'GSLU 2'!E25+'NKC 2'!E44+Z.sp.2.!E25</f>
        <v>200000</v>
      </c>
      <c r="F29" s="12">
        <f t="shared" si="0"/>
        <v>7761000</v>
      </c>
      <c r="G29" s="12">
        <f>'Muzej R'!G29+'S.ork. 2'!Q23+'GSLU 2'!G25+'NKC 2'!G44+Z.sp.2.!G25</f>
        <v>5044947</v>
      </c>
      <c r="H29" s="12">
        <f>'Muzej R'!H29+'S.ork. 2'!R23+'GSLU 2'!H25+'NKC 2'!H44+Z.sp.2.!H25</f>
        <v>0</v>
      </c>
      <c r="I29" s="12">
        <f>'Muzej R'!H29+'S.ork. 2'!R23+'GSLU 2'!H25+'NKC 2'!H44+Z.sp.2.!H25</f>
        <v>0</v>
      </c>
      <c r="J29" s="12">
        <f t="shared" si="14"/>
        <v>5044947</v>
      </c>
      <c r="L29" s="231">
        <f t="shared" si="2"/>
        <v>0.66723277344266629</v>
      </c>
      <c r="M29" s="231"/>
    </row>
    <row r="30" spans="1:13" ht="24.95" customHeight="1">
      <c r="A30" s="37" t="s">
        <v>234</v>
      </c>
      <c r="B30" s="37" t="s">
        <v>47</v>
      </c>
      <c r="C30" s="42" t="s">
        <v>78</v>
      </c>
      <c r="D30" s="39">
        <f>D31+D32+D33</f>
        <v>4610000</v>
      </c>
      <c r="E30" s="39">
        <f t="shared" ref="E30" si="15">E31+E32+E33</f>
        <v>2848000</v>
      </c>
      <c r="F30" s="39">
        <f t="shared" si="0"/>
        <v>7458000</v>
      </c>
      <c r="G30" s="39">
        <f>G31+G32+G33</f>
        <v>1686218.82</v>
      </c>
      <c r="H30" s="39">
        <f t="shared" ref="H30:J30" si="16">H31+H32+H33</f>
        <v>0</v>
      </c>
      <c r="I30" s="39">
        <f t="shared" si="16"/>
        <v>761733.79</v>
      </c>
      <c r="J30" s="39">
        <f t="shared" si="16"/>
        <v>2447952.6100000003</v>
      </c>
      <c r="L30" s="230">
        <f t="shared" si="2"/>
        <v>0.36577414750542303</v>
      </c>
      <c r="M30" s="230">
        <f t="shared" si="3"/>
        <v>0.26746270716292136</v>
      </c>
    </row>
    <row r="31" spans="1:13" ht="24.95" customHeight="1">
      <c r="A31" s="37"/>
      <c r="B31" s="10"/>
      <c r="C31" s="22" t="s">
        <v>80</v>
      </c>
      <c r="D31" s="146">
        <f>'Muzej R'!D31+N.bibl.R!D27+'N.P. '!D17+'P.lut.R '!D20+'S.ork. 2'!N24+'GSLU 2'!D27+'NKC 2'!D45+I.arh.R!E23+Z.sp.2.!D26</f>
        <v>3770000</v>
      </c>
      <c r="E31" s="146">
        <f>'Muzej R'!E31+N.bibl.R!E27+'N.P. '!E17+'P.lut.R '!E20+'S.ork. 2'!O24+'GSLU 2'!E27+'NKC 2'!E45+I.arh.R!F23+Z.sp.2.!E26</f>
        <v>2848000</v>
      </c>
      <c r="F31" s="12">
        <f t="shared" si="0"/>
        <v>6618000</v>
      </c>
      <c r="G31" s="146">
        <f>'Muzej R'!G31+N.bibl.R!G27+'N.P. '!G17+'P.lut.R '!G20+'S.ork. 2'!Q24+'GSLU 2'!G27+'NKC 2'!G45+I.arh.R!H23+Z.sp.2.!G26</f>
        <v>1261606.82</v>
      </c>
      <c r="H31" s="12"/>
      <c r="I31" s="12">
        <f>'Muzej R'!H31+N.bibl.R!H27+'N.P. '!H17+'P.lut.R '!H20+'S.ork. 2'!R24+'GSLU 2'!H27+'NKC 2'!H45+I.arh.R!I23+Z.sp.2.!H26</f>
        <v>761733.79</v>
      </c>
      <c r="J31" s="12">
        <f>G31+I31</f>
        <v>2023340.61</v>
      </c>
      <c r="L31" s="231">
        <f t="shared" si="2"/>
        <v>0.33464371883289129</v>
      </c>
      <c r="M31" s="231">
        <f t="shared" si="3"/>
        <v>0.26746270716292136</v>
      </c>
    </row>
    <row r="32" spans="1:13" ht="24.95" customHeight="1">
      <c r="A32" s="37"/>
      <c r="B32" s="10"/>
      <c r="C32" s="22" t="s">
        <v>82</v>
      </c>
      <c r="D32" s="12">
        <f>'Muzej R'!D32+N.bibl.R!D28+'GSLU 2'!D28</f>
        <v>350000</v>
      </c>
      <c r="E32" s="12">
        <f>'Muzej R'!E32+N.bibl.R!E28+'GSLU 2'!E28</f>
        <v>0</v>
      </c>
      <c r="F32" s="12">
        <f t="shared" si="0"/>
        <v>350000</v>
      </c>
      <c r="G32" s="12">
        <f>'Muzej R'!G32+N.bibl.R!G28+'GSLU 2'!G28</f>
        <v>0</v>
      </c>
      <c r="H32" s="12"/>
      <c r="I32" s="12">
        <f>'Muzej R'!H32+N.bibl.R!H28+'GSLU 2'!H28</f>
        <v>0</v>
      </c>
      <c r="J32" s="12">
        <f t="shared" ref="J32:J33" si="17">G32+I32</f>
        <v>0</v>
      </c>
      <c r="L32" s="231">
        <f t="shared" si="2"/>
        <v>0</v>
      </c>
      <c r="M32" s="231"/>
    </row>
    <row r="33" spans="1:13" ht="24.95" customHeight="1">
      <c r="A33" s="37"/>
      <c r="B33" s="10"/>
      <c r="C33" s="22" t="s">
        <v>81</v>
      </c>
      <c r="D33" s="12">
        <f>'Muzej R'!D33+N.bibl.R!D29+'GSLU 2'!D29</f>
        <v>490000</v>
      </c>
      <c r="E33" s="12">
        <f>'Muzej R'!E33+N.bibl.R!E29+'GSLU 2'!E29</f>
        <v>0</v>
      </c>
      <c r="F33" s="12">
        <f t="shared" si="0"/>
        <v>490000</v>
      </c>
      <c r="G33" s="12">
        <f>'Muzej R'!G33+N.bibl.R!G29+'GSLU 2'!G29</f>
        <v>424612</v>
      </c>
      <c r="H33" s="12"/>
      <c r="I33" s="12">
        <f>'Muzej R'!H33+N.bibl.R!H29+'GSLU 2'!H29</f>
        <v>0</v>
      </c>
      <c r="J33" s="12">
        <f t="shared" si="17"/>
        <v>424612</v>
      </c>
      <c r="L33" s="231">
        <f t="shared" si="2"/>
        <v>0.86655510204081632</v>
      </c>
      <c r="M33" s="231"/>
    </row>
    <row r="34" spans="1:13" ht="24.95" customHeight="1">
      <c r="A34" s="37" t="s">
        <v>235</v>
      </c>
      <c r="B34" s="37" t="s">
        <v>48</v>
      </c>
      <c r="C34" s="42" t="s">
        <v>75</v>
      </c>
      <c r="D34" s="39">
        <f>D35+D36+D37</f>
        <v>5840000</v>
      </c>
      <c r="E34" s="39">
        <f t="shared" ref="E34" si="18">E35+E36+E37</f>
        <v>4595000</v>
      </c>
      <c r="F34" s="39">
        <f t="shared" si="0"/>
        <v>10435000</v>
      </c>
      <c r="G34" s="39">
        <f>G35+G36+G37</f>
        <v>1905341.18</v>
      </c>
      <c r="H34" s="39">
        <f t="shared" ref="H34:J34" si="19">H35+H36+H37</f>
        <v>0</v>
      </c>
      <c r="I34" s="39">
        <f t="shared" si="19"/>
        <v>1699449.52</v>
      </c>
      <c r="J34" s="39">
        <f t="shared" si="19"/>
        <v>3604790.7</v>
      </c>
      <c r="L34" s="230">
        <f t="shared" si="2"/>
        <v>0.32625705136986299</v>
      </c>
      <c r="M34" s="230">
        <f t="shared" si="3"/>
        <v>0.36984755603917302</v>
      </c>
    </row>
    <row r="35" spans="1:13" ht="24.95" customHeight="1">
      <c r="A35" s="37"/>
      <c r="B35" s="10"/>
      <c r="C35" s="22" t="s">
        <v>80</v>
      </c>
      <c r="D35" s="146">
        <f>'Muzej R'!D35+N.bibl.R!D31+'N.P. '!D18+'P.lut.R '!D21+'S.ork. 2'!N25+'GSLU 2'!D31+'NKC 2'!D48+I.arh.R!E25+Z.sp.2.!D28</f>
        <v>5544000</v>
      </c>
      <c r="E35" s="146">
        <f>'Muzej R'!E35+N.bibl.R!E31+'N.P. '!E18+'P.lut.R '!E21+'S.ork. 2'!O25+'GSLU 2'!E31+'NKC 2'!E48+I.arh.R!F25+Z.sp.2.!E28</f>
        <v>4595000</v>
      </c>
      <c r="F35" s="12">
        <f t="shared" si="0"/>
        <v>10139000</v>
      </c>
      <c r="G35" s="146">
        <f>'Muzej R'!G35+N.bibl.R!G31+'N.P. '!G18+'P.lut.R '!G21+'S.ork. 2'!Q25+'GSLU 2'!G31+'NKC 2'!G48+I.arh.R!H25+Z.sp.2.!G28</f>
        <v>1823862.18</v>
      </c>
      <c r="H35" s="30"/>
      <c r="I35" s="12">
        <f>'Muzej R'!H35+N.bibl.R!H31+'N.P. '!H18+'P.lut.R '!H21+'S.ork. 2'!R25+'GSLU 2'!H31+'NKC 2'!H48+I.arh.R!I25+Z.sp.2.!H28</f>
        <v>1699449.52</v>
      </c>
      <c r="J35" s="12">
        <f>G35+I35</f>
        <v>3523311.7</v>
      </c>
      <c r="L35" s="231">
        <f t="shared" si="2"/>
        <v>0.32897946969696967</v>
      </c>
      <c r="M35" s="231">
        <f t="shared" si="3"/>
        <v>0.36984755603917302</v>
      </c>
    </row>
    <row r="36" spans="1:13" ht="24.95" customHeight="1">
      <c r="A36" s="37"/>
      <c r="B36" s="10"/>
      <c r="C36" s="22" t="s">
        <v>82</v>
      </c>
      <c r="D36" s="12">
        <f>'Muzej R'!D36+N.bibl.R!D32+'GSLU 2'!D32+I.arh.R!E26+Z.sp.2.!D29</f>
        <v>296000</v>
      </c>
      <c r="E36" s="12">
        <f>'Muzej R'!E36+N.bibl.R!E32+'GSLU 2'!E32+I.arh.R!F26+Z.sp.2.!E29</f>
        <v>0</v>
      </c>
      <c r="F36" s="12">
        <f t="shared" si="0"/>
        <v>296000</v>
      </c>
      <c r="G36" s="12">
        <f>'Muzej R'!G36+N.bibl.R!G32+'GSLU 2'!G32+I.arh.R!H26+Z.sp.2.!G29</f>
        <v>81479</v>
      </c>
      <c r="H36" s="30"/>
      <c r="I36" s="12">
        <f>'Muzej R'!H36+N.bibl.R!H32+'GSLU 2'!H32+I.arh.R!I26+Z.sp.2.!H29</f>
        <v>0</v>
      </c>
      <c r="J36" s="12">
        <f t="shared" ref="J36:J37" si="20">G36+I36</f>
        <v>81479</v>
      </c>
      <c r="L36" s="231">
        <f t="shared" si="2"/>
        <v>0.27526689189189191</v>
      </c>
      <c r="M36" s="231"/>
    </row>
    <row r="37" spans="1:13" ht="24.95" customHeight="1">
      <c r="A37" s="37"/>
      <c r="B37" s="10"/>
      <c r="C37" s="22" t="s">
        <v>81</v>
      </c>
      <c r="D37" s="146">
        <f>'Muzej R'!D37+N.bibl.R!D33+'GSLU 2'!D33+I.arh.R!E27+Z.sp.2.!D30</f>
        <v>0</v>
      </c>
      <c r="E37" s="12">
        <f>'Muzej R'!D37+N.bibl.R!D33+'GSLU 2'!D33+I.arh.R!E27+Z.sp.2.!D30</f>
        <v>0</v>
      </c>
      <c r="F37" s="12">
        <f t="shared" si="0"/>
        <v>0</v>
      </c>
      <c r="G37" s="146">
        <f>'Muzej R'!G37+N.bibl.R!G33+'GSLU 2'!G33+I.arh.R!H27+Z.sp.2.!G30</f>
        <v>0</v>
      </c>
      <c r="H37" s="30"/>
      <c r="I37" s="12">
        <f>'Muzej R'!H37+N.bibl.R!H33+'GSLU 2'!H33+I.arh.R!I27+Z.sp.2.!H30</f>
        <v>0</v>
      </c>
      <c r="J37" s="12">
        <f t="shared" si="20"/>
        <v>0</v>
      </c>
      <c r="L37" s="231"/>
      <c r="M37" s="231"/>
    </row>
    <row r="38" spans="1:13" ht="24.95" customHeight="1">
      <c r="A38" s="37" t="s">
        <v>236</v>
      </c>
      <c r="B38" s="37" t="s">
        <v>88</v>
      </c>
      <c r="C38" s="42" t="s">
        <v>89</v>
      </c>
      <c r="D38" s="39">
        <v>0</v>
      </c>
      <c r="E38" s="39">
        <v>200000</v>
      </c>
      <c r="F38" s="39">
        <f t="shared" si="0"/>
        <v>200000</v>
      </c>
      <c r="G38" s="39">
        <v>0</v>
      </c>
      <c r="H38" s="39"/>
      <c r="I38" s="39">
        <f>'N.P. '!H19</f>
        <v>0</v>
      </c>
      <c r="J38" s="39">
        <f t="shared" si="1"/>
        <v>0</v>
      </c>
      <c r="L38" s="230"/>
      <c r="M38" s="230">
        <f t="shared" si="3"/>
        <v>0</v>
      </c>
    </row>
    <row r="39" spans="1:13" ht="24.95" customHeight="1">
      <c r="A39" s="37" t="s">
        <v>237</v>
      </c>
      <c r="B39" s="37" t="s">
        <v>90</v>
      </c>
      <c r="C39" s="42" t="s">
        <v>91</v>
      </c>
      <c r="D39" s="39">
        <v>0</v>
      </c>
      <c r="E39" s="39">
        <v>20000</v>
      </c>
      <c r="F39" s="39">
        <f t="shared" si="0"/>
        <v>20000</v>
      </c>
      <c r="G39" s="39">
        <v>0</v>
      </c>
      <c r="H39" s="39"/>
      <c r="I39" s="39">
        <f>'S.ork. 2'!R26</f>
        <v>6487</v>
      </c>
      <c r="J39" s="39">
        <f>'S.ork. 2'!S26</f>
        <v>6487</v>
      </c>
      <c r="L39" s="230"/>
      <c r="M39" s="230">
        <f t="shared" si="3"/>
        <v>0.32435000000000003</v>
      </c>
    </row>
    <row r="40" spans="1:13" ht="24.95" customHeight="1">
      <c r="A40" s="37" t="s">
        <v>238</v>
      </c>
      <c r="B40" s="37" t="s">
        <v>124</v>
      </c>
      <c r="C40" s="38" t="s">
        <v>123</v>
      </c>
      <c r="D40" s="39">
        <f>'Muzej R'!D38+N.bibl.R!D34+'N.P. '!D20+'P.lut.R '!D22+'S.ork. 2'!N27+'GSLU 2'!D34+'NKC 2'!D54+I.arh.R!E28+Z.sp.2.!D31</f>
        <v>31096000</v>
      </c>
      <c r="E40" s="39">
        <f>'Muzej R'!E38+N.bibl.R!E34+'N.P. '!E20+'P.lut.R '!E22+'S.ork. 2'!O27+'GSLU 2'!E34+'NKC 2'!E54+I.arh.R!F28+Z.sp.2.!E31</f>
        <v>810000</v>
      </c>
      <c r="F40" s="39">
        <f t="shared" si="0"/>
        <v>31906000</v>
      </c>
      <c r="G40" s="39">
        <f>'Muzej R'!G38+N.bibl.R!G34+'N.P. '!G20+'P.lut.R '!G22+'S.ork. 2'!Q27+'GSLU 2'!G34+'NKC 2'!G54+I.arh.R!H28+Z.sp.2.!G31</f>
        <v>24887835</v>
      </c>
      <c r="H40" s="12"/>
      <c r="I40" s="39">
        <f>'Muzej R'!H38+N.bibl.R!H34+'N.P. '!H20+'P.lut.R '!H22+'S.ork. 2'!R27+'GSLU 2'!H34+'NKC 2'!H54+I.arh.R!I28+Z.sp.2.!H31</f>
        <v>79437.84</v>
      </c>
      <c r="J40" s="39">
        <f>G40+I40</f>
        <v>24967272.84</v>
      </c>
      <c r="L40" s="230">
        <f t="shared" si="2"/>
        <v>0.800354868793414</v>
      </c>
      <c r="M40" s="230">
        <f t="shared" si="3"/>
        <v>9.8071407407407399E-2</v>
      </c>
    </row>
    <row r="41" spans="1:13" ht="24.95" customHeight="1">
      <c r="A41" s="37" t="s">
        <v>239</v>
      </c>
      <c r="B41" s="37" t="s">
        <v>50</v>
      </c>
      <c r="C41" s="42" t="s">
        <v>65</v>
      </c>
      <c r="D41" s="39">
        <v>0</v>
      </c>
      <c r="E41" s="39">
        <v>170000</v>
      </c>
      <c r="F41" s="39">
        <f t="shared" si="0"/>
        <v>170000</v>
      </c>
      <c r="G41" s="39">
        <v>0</v>
      </c>
      <c r="H41" s="39" t="e">
        <f>#REF!</f>
        <v>#REF!</v>
      </c>
      <c r="I41" s="39">
        <f>'N.P. '!H21+'P.lut.R '!H23+'S.ork. 2'!R28</f>
        <v>0</v>
      </c>
      <c r="J41" s="39">
        <f t="shared" si="1"/>
        <v>0</v>
      </c>
      <c r="L41" s="230"/>
      <c r="M41" s="230">
        <f t="shared" si="3"/>
        <v>0</v>
      </c>
    </row>
    <row r="42" spans="1:13" ht="24.95" customHeight="1">
      <c r="A42" s="37" t="s">
        <v>240</v>
      </c>
      <c r="B42" s="59" t="s">
        <v>51</v>
      </c>
      <c r="C42" s="67" t="s">
        <v>25</v>
      </c>
      <c r="D42" s="174">
        <f>'Muzej R'!D39+N.bibl.R!D35+'N.P. '!D22+'P.lut.R '!D24+'S.ork. 2'!N29+'GSLU 2'!D35+'NKC 2'!D56+I.arh.R!E29+Z.sp.2.!D32</f>
        <v>1706000</v>
      </c>
      <c r="E42" s="174">
        <f>'Muzej R'!E39+N.bibl.R!E35+'N.P. '!E22+'P.lut.R '!E24+'S.ork. 2'!O29+'GSLU 2'!E35+'NKC 2'!E56+I.arh.R!F29+Z.sp.2.!E32</f>
        <v>1444000</v>
      </c>
      <c r="F42" s="39">
        <f t="shared" si="0"/>
        <v>3150000</v>
      </c>
      <c r="G42" s="174">
        <f>'Muzej R'!G39+N.bibl.R!G35+'N.P. '!G22+'P.lut.R '!G24+'S.ork. 2'!Q29+'GSLU 2'!G35+'NKC 2'!G56+I.arh.R!H29+Z.sp.2.!G32</f>
        <v>0</v>
      </c>
      <c r="H42" s="61" t="e">
        <f>#REF!+#REF!+#REF!</f>
        <v>#REF!</v>
      </c>
      <c r="I42" s="61">
        <f>'Muzej R'!H39+N.bibl.R!H35+'N.P. '!H22+'P.lut.R '!H24+'S.ork. 2'!R29+'GSLU 2'!H35+'NKC 2'!H56+I.arh.R!I29+Z.sp.2.!H32</f>
        <v>717937</v>
      </c>
      <c r="J42" s="61">
        <f t="shared" si="1"/>
        <v>717937</v>
      </c>
      <c r="L42" s="230">
        <f t="shared" si="2"/>
        <v>0</v>
      </c>
      <c r="M42" s="230">
        <f t="shared" si="3"/>
        <v>0.49718628808864268</v>
      </c>
    </row>
    <row r="43" spans="1:13" ht="24.95" customHeight="1">
      <c r="A43" s="37" t="s">
        <v>241</v>
      </c>
      <c r="B43" s="59" t="s">
        <v>52</v>
      </c>
      <c r="C43" s="67" t="s">
        <v>29</v>
      </c>
      <c r="D43" s="174">
        <f>'Muzej R'!D40+N.bibl.R!D36+'N.P. '!D23+'P.lut.R '!D25+'S.ork. 2'!N30+'GSLU 2'!D36+'NKC 2'!D58+I.arh.R!E30+Z.sp.2.!D33</f>
        <v>5589000</v>
      </c>
      <c r="E43" s="174">
        <f>'Muzej R'!E40+N.bibl.R!E36+'N.P. '!E23+'P.lut.R '!E25+'S.ork. 2'!O30+'GSLU 2'!E36+'NKC 2'!E58+I.arh.R!F30+Z.sp.2.!E33</f>
        <v>1340000</v>
      </c>
      <c r="F43" s="39">
        <f t="shared" si="0"/>
        <v>6929000</v>
      </c>
      <c r="G43" s="174">
        <f>'Muzej R'!G40+N.bibl.R!G36+'N.P. '!G23+'P.lut.R '!G25+'S.ork. 2'!Q30+'GSLU 2'!G36+'NKC 2'!G58+I.arh.R!H30+Z.sp.2.!G33</f>
        <v>1374604</v>
      </c>
      <c r="H43" s="61" t="e">
        <f>#REF!</f>
        <v>#REF!</v>
      </c>
      <c r="I43" s="61">
        <f>'Muzej R'!H40+N.bibl.R!H36+'N.P. '!H23+'P.lut.R '!H25+'S.ork. 2'!R30+'GSLU 2'!H36+'NKC 2'!H58+I.arh.R!I30+Z.sp.2.!H33</f>
        <v>548668.9</v>
      </c>
      <c r="J43" s="61">
        <f t="shared" si="1"/>
        <v>1923272.9</v>
      </c>
      <c r="L43" s="230">
        <f t="shared" si="2"/>
        <v>0.24594811236357131</v>
      </c>
      <c r="M43" s="230">
        <f t="shared" si="3"/>
        <v>0.40945440298507463</v>
      </c>
    </row>
    <row r="44" spans="1:13" ht="24.95" customHeight="1">
      <c r="A44" s="37" t="s">
        <v>242</v>
      </c>
      <c r="B44" s="59" t="s">
        <v>53</v>
      </c>
      <c r="C44" s="67" t="s">
        <v>116</v>
      </c>
      <c r="D44" s="174">
        <f>'Muzej R'!D41+N.bibl.R!D37+'N.P. '!D24+'P.lut.R '!D26+'S.ork. 2'!N31+'GSLU 2'!D37+'NKC 2'!D60+I.arh.R!E31+Z.sp.2.!D34</f>
        <v>10980000</v>
      </c>
      <c r="E44" s="174">
        <f>'Muzej R'!E41+N.bibl.R!E37+'N.P. '!E24+'P.lut.R '!E26+'S.ork. 2'!O31+'GSLU 2'!E37+'NKC 2'!E60+I.arh.R!F31+Z.sp.2.!E34</f>
        <v>1588000</v>
      </c>
      <c r="F44" s="39">
        <f t="shared" si="0"/>
        <v>12568000</v>
      </c>
      <c r="G44" s="174">
        <f>'Muzej R'!G41+N.bibl.R!G37+'N.P. '!G24+'P.lut.R '!G26+'S.ork. 2'!Q31+'GSLU 2'!G37+'NKC 2'!G60+I.arh.R!H31+Z.sp.2.!G34</f>
        <v>959000</v>
      </c>
      <c r="H44" s="61" t="e">
        <f>#REF!+#REF!+#REF!</f>
        <v>#REF!</v>
      </c>
      <c r="I44" s="61">
        <f>'Muzej R'!H41+N.bibl.R!H37+'N.P. '!H24+'P.lut.R '!H26+'S.ork. 2'!R31+'GSLU 2'!H37+'NKC 2'!H60+I.arh.R!I31+Z.sp.2.!H34</f>
        <v>514720</v>
      </c>
      <c r="J44" s="61">
        <f t="shared" si="1"/>
        <v>1473720</v>
      </c>
      <c r="L44" s="230">
        <f t="shared" si="2"/>
        <v>8.7340619307832421E-2</v>
      </c>
      <c r="M44" s="230">
        <f t="shared" si="3"/>
        <v>0.32413098236775817</v>
      </c>
    </row>
    <row r="45" spans="1:13" ht="24.95" customHeight="1">
      <c r="A45" s="37" t="s">
        <v>243</v>
      </c>
      <c r="B45" s="37" t="s">
        <v>54</v>
      </c>
      <c r="C45" s="42" t="s">
        <v>86</v>
      </c>
      <c r="D45" s="39">
        <f>D46+D47+D48</f>
        <v>5477000</v>
      </c>
      <c r="E45" s="39">
        <f>E46+E47+E48</f>
        <v>4196000</v>
      </c>
      <c r="F45" s="39">
        <f t="shared" si="0"/>
        <v>9673000</v>
      </c>
      <c r="G45" s="39">
        <f>G46+G47+G48</f>
        <v>537345</v>
      </c>
      <c r="H45" s="39" t="e">
        <f>#REF!+#REF!+#REF!+#REF!</f>
        <v>#REF!</v>
      </c>
      <c r="I45" s="39">
        <f>'N.P. '!H25+'P.lut.R '!H27+N.bibl.R!H38+'S.ork. 2'!R32+'Muzej R'!H42+'GSLU 2'!H38+'NKC 2'!H63+I.arh.R!I32+Z.sp.2.!H35</f>
        <v>504695</v>
      </c>
      <c r="J45" s="39">
        <f t="shared" si="1"/>
        <v>1042040</v>
      </c>
      <c r="L45" s="230">
        <f t="shared" si="2"/>
        <v>9.8109366441482562E-2</v>
      </c>
      <c r="M45" s="230">
        <f t="shared" si="3"/>
        <v>0.12028002859866539</v>
      </c>
    </row>
    <row r="46" spans="1:13" ht="24.95" customHeight="1">
      <c r="A46" s="37"/>
      <c r="B46" s="10"/>
      <c r="C46" s="22" t="s">
        <v>80</v>
      </c>
      <c r="D46" s="12">
        <f>'Muzej R'!D43+N.bibl.R!D39+'N.P. '!D25+'P.lut.R '!D27+'S.ork. 2'!N32+'GSLU 2'!D39+'NKC 2'!D64+I.arh.R!E33+Z.sp.2.!D35</f>
        <v>1069000</v>
      </c>
      <c r="E46" s="12">
        <f>'Muzej R'!E43+N.bibl.R!E39+'N.P. '!E25+'P.lut.R '!E27+'S.ork. 2'!O32+'GSLU 2'!E39+'NKC 2'!E64+I.arh.R!F33+Z.sp.2.!E35</f>
        <v>4196000</v>
      </c>
      <c r="F46" s="12">
        <f t="shared" si="0"/>
        <v>5265000</v>
      </c>
      <c r="G46" s="12">
        <f>'Muzej R'!G43+N.bibl.R!G39+'N.P. '!G25+'P.lut.R '!G27+'S.ork. 2'!Q32+'GSLU 2'!G39+'NKC 2'!G64+I.arh.R!H33+Z.sp.2.!G35</f>
        <v>537345</v>
      </c>
      <c r="H46" s="12"/>
      <c r="I46" s="12">
        <f>'Muzej R'!H43+N.bibl.R!H39+'N.P. '!H25+'P.lut.R '!H27+'S.ork. 2'!R32+'GSLU 2'!H39+'NKC 2'!H64+I.arh.R!I32+Z.sp.2.!H35</f>
        <v>504695</v>
      </c>
      <c r="J46" s="12">
        <f>G46+I46</f>
        <v>1042040</v>
      </c>
      <c r="L46" s="231">
        <f t="shared" si="2"/>
        <v>0.50266136576239473</v>
      </c>
      <c r="M46" s="231">
        <f t="shared" si="3"/>
        <v>0.12028002859866539</v>
      </c>
    </row>
    <row r="47" spans="1:13" ht="24.95" customHeight="1">
      <c r="A47" s="37"/>
      <c r="B47" s="10"/>
      <c r="C47" s="22" t="s">
        <v>82</v>
      </c>
      <c r="D47" s="12">
        <f>'Muzej R'!D44+N.bibl.R!D40+'GSLU 2'!D40+'NKC 2'!D65+I.arh.R!E34</f>
        <v>3933000</v>
      </c>
      <c r="E47" s="12">
        <f>'Muzej R'!E44+N.bibl.R!E40+'GSLU 2'!E40+'NKC 2'!E65+I.arh.R!F34</f>
        <v>0</v>
      </c>
      <c r="F47" s="12">
        <f t="shared" si="0"/>
        <v>3933000</v>
      </c>
      <c r="G47" s="12">
        <f>'Muzej R'!G44+N.bibl.R!G40+'GSLU 2'!G40+'NKC 2'!G65+I.arh.R!H34</f>
        <v>0</v>
      </c>
      <c r="H47" s="12"/>
      <c r="I47" s="12">
        <f>'Muzej R'!H44+N.bibl.R!H40+'GSLU 2'!H40+'NKC 2'!H65</f>
        <v>0</v>
      </c>
      <c r="J47" s="12">
        <f t="shared" ref="J47:J48" si="21">G47+I47</f>
        <v>0</v>
      </c>
      <c r="L47" s="231">
        <f t="shared" si="2"/>
        <v>0</v>
      </c>
      <c r="M47" s="231"/>
    </row>
    <row r="48" spans="1:13" ht="24.95" customHeight="1">
      <c r="A48" s="37"/>
      <c r="B48" s="10"/>
      <c r="C48" s="22" t="s">
        <v>81</v>
      </c>
      <c r="D48" s="146">
        <f>'Muzej R'!D45+N.bibl.R!D41+'GSLU 2'!D41+'NKC 2'!D68+I.arh.R!E35</f>
        <v>475000</v>
      </c>
      <c r="E48" s="146">
        <f>'Muzej R'!E45+N.bibl.R!E41+'GSLU 2'!E41+'NKC 2'!E68+I.arh.R!F35</f>
        <v>0</v>
      </c>
      <c r="F48" s="12">
        <f t="shared" si="0"/>
        <v>475000</v>
      </c>
      <c r="G48" s="146">
        <f>'Muzej R'!G45+N.bibl.R!G41+'GSLU 2'!G41+'NKC 2'!G68+I.arh.R!H35</f>
        <v>0</v>
      </c>
      <c r="H48" s="12"/>
      <c r="I48" s="12">
        <f>'Muzej R'!H45+N.bibl.R!H41+'GSLU 2'!H41+'NKC 2'!H68</f>
        <v>0</v>
      </c>
      <c r="J48" s="12">
        <f t="shared" si="21"/>
        <v>0</v>
      </c>
      <c r="L48" s="231">
        <f t="shared" si="2"/>
        <v>0</v>
      </c>
      <c r="M48" s="231"/>
    </row>
    <row r="49" spans="1:17" ht="24.95" customHeight="1">
      <c r="A49" s="41" t="s">
        <v>244</v>
      </c>
      <c r="B49" s="59" t="s">
        <v>55</v>
      </c>
      <c r="C49" s="67" t="s">
        <v>31</v>
      </c>
      <c r="D49" s="61">
        <f>D50+D51+D52</f>
        <v>6122000</v>
      </c>
      <c r="E49" s="61">
        <f t="shared" ref="E49" si="22">E50+E51+E52</f>
        <v>576000</v>
      </c>
      <c r="F49" s="39">
        <f t="shared" si="0"/>
        <v>6698000</v>
      </c>
      <c r="G49" s="61">
        <f>G50+G51+G52</f>
        <v>1647465</v>
      </c>
      <c r="H49" s="61">
        <f t="shared" ref="H49:J49" si="23">H50+H51+H52</f>
        <v>0</v>
      </c>
      <c r="I49" s="61">
        <f t="shared" si="23"/>
        <v>5510</v>
      </c>
      <c r="J49" s="61">
        <f t="shared" si="23"/>
        <v>1652975</v>
      </c>
      <c r="L49" s="230">
        <f t="shared" si="2"/>
        <v>0.26910568441685723</v>
      </c>
      <c r="M49" s="230">
        <f t="shared" si="3"/>
        <v>9.5659722222222222E-3</v>
      </c>
    </row>
    <row r="50" spans="1:17" ht="24.95" customHeight="1">
      <c r="A50" s="41"/>
      <c r="B50" s="59"/>
      <c r="C50" s="22" t="s">
        <v>80</v>
      </c>
      <c r="D50" s="33">
        <f>'Muzej R'!D46+N.bibl.R!D42+'N.P. '!D26+'P.lut.R '!D28+'S.ork. 2'!N33+'GSLU 2'!D43+'NKC 2'!D69+I.arh.R!E36+Z.sp.2.!D36</f>
        <v>3802000</v>
      </c>
      <c r="E50" s="33">
        <f>'Muzej R'!E46+N.bibl.R!E42+'N.P. '!E26+'P.lut.R '!E28+'S.ork. 2'!O33+'GSLU 2'!E43+'NKC 2'!E69+I.arh.R!F36+Z.sp.2.!E36</f>
        <v>576000</v>
      </c>
      <c r="F50" s="12">
        <f t="shared" si="0"/>
        <v>4378000</v>
      </c>
      <c r="G50" s="33">
        <f>'Muzej R'!G46+N.bibl.R!G42+'N.P. '!G26+'P.lut.R '!G28+'S.ork. 2'!Q33+'GSLU 2'!G43+'NKC 2'!G69+I.arh.R!H36+Z.sp.2.!G36</f>
        <v>1647465</v>
      </c>
      <c r="H50" s="33"/>
      <c r="I50" s="33">
        <f>'Muzej R'!H46+N.bibl.R!H42+'N.P. '!H26+'P.lut.R '!H28+'S.ork. 2'!R33+'GSLU 2'!H43+'NKC 2'!H69+I.arh.R!I36+Z.sp.2.!H36</f>
        <v>5510</v>
      </c>
      <c r="J50" s="33">
        <f>G50+I50</f>
        <v>1652975</v>
      </c>
      <c r="L50" s="231">
        <f t="shared" si="2"/>
        <v>0.4333153603366649</v>
      </c>
      <c r="M50" s="231">
        <f t="shared" si="3"/>
        <v>9.5659722222222222E-3</v>
      </c>
    </row>
    <row r="51" spans="1:17" ht="24.95" customHeight="1">
      <c r="A51" s="41"/>
      <c r="B51" s="59"/>
      <c r="C51" s="22" t="s">
        <v>82</v>
      </c>
      <c r="D51" s="186">
        <f>'GSLU 2'!D44</f>
        <v>2320000</v>
      </c>
      <c r="E51" s="186">
        <f>'GSLU 2'!E44</f>
        <v>0</v>
      </c>
      <c r="F51" s="12">
        <f t="shared" si="0"/>
        <v>2320000</v>
      </c>
      <c r="G51" s="186">
        <f>'GSLU 2'!G44</f>
        <v>0</v>
      </c>
      <c r="H51" s="33"/>
      <c r="I51" s="33"/>
      <c r="J51" s="33">
        <f t="shared" ref="J51:J52" si="24">G51+I51</f>
        <v>0</v>
      </c>
      <c r="L51" s="231">
        <f t="shared" si="2"/>
        <v>0</v>
      </c>
      <c r="M51" s="231"/>
    </row>
    <row r="52" spans="1:17" ht="24.95" customHeight="1">
      <c r="A52" s="41"/>
      <c r="B52" s="59"/>
      <c r="C52" s="22" t="s">
        <v>81</v>
      </c>
      <c r="D52" s="33">
        <f>'GSLU 2'!D45</f>
        <v>0</v>
      </c>
      <c r="E52" s="33"/>
      <c r="F52" s="12">
        <f t="shared" si="0"/>
        <v>0</v>
      </c>
      <c r="G52" s="33">
        <f>'GSLU 2'!G45</f>
        <v>0</v>
      </c>
      <c r="H52" s="33"/>
      <c r="I52" s="33"/>
      <c r="J52" s="33">
        <f t="shared" si="24"/>
        <v>0</v>
      </c>
      <c r="L52" s="231"/>
      <c r="M52" s="231"/>
    </row>
    <row r="53" spans="1:17" ht="24.95" customHeight="1">
      <c r="A53" s="41" t="s">
        <v>245</v>
      </c>
      <c r="B53" s="68" t="s">
        <v>64</v>
      </c>
      <c r="C53" s="67" t="s">
        <v>34</v>
      </c>
      <c r="D53" s="61">
        <f>'Muzej R'!D47</f>
        <v>0</v>
      </c>
      <c r="E53" s="61">
        <v>500000</v>
      </c>
      <c r="F53" s="12">
        <f t="shared" si="0"/>
        <v>500000</v>
      </c>
      <c r="G53" s="61">
        <f>'Muzej R'!G47</f>
        <v>0</v>
      </c>
      <c r="H53" s="61" t="e">
        <f>#REF!</f>
        <v>#REF!</v>
      </c>
      <c r="I53" s="61">
        <f>'Muzej R'!H47</f>
        <v>393500</v>
      </c>
      <c r="J53" s="61">
        <f t="shared" si="1"/>
        <v>393500</v>
      </c>
      <c r="L53" s="230"/>
      <c r="M53" s="230">
        <f t="shared" si="3"/>
        <v>0.78700000000000003</v>
      </c>
    </row>
    <row r="54" spans="1:17" ht="24.95" customHeight="1">
      <c r="A54" s="254" t="s">
        <v>160</v>
      </c>
      <c r="B54" s="254"/>
      <c r="C54" s="254"/>
      <c r="D54" s="17" t="e">
        <f>D8+D9+D10+D11+D12+D13+D14+D18+D22+D26+D30+D34+D38+D39+D40+D41+D42+D43+D44+D45+D49+D53</f>
        <v>#REF!</v>
      </c>
      <c r="E54" s="17" t="e">
        <f t="shared" ref="E54" si="25">E8+E9+E10+E11+E12+E13+E14+E18+E22+E26+E30+E34+E38+E39+E40+E41+E42+E43+E44+E45+E49+E53</f>
        <v>#REF!</v>
      </c>
      <c r="F54" s="202" t="e">
        <f t="shared" si="0"/>
        <v>#REF!</v>
      </c>
      <c r="G54" s="17" t="e">
        <f>G8+G9+G10+G11+G12+G13+G14+G18+G22+G26+G30+G34+G38+G39+G40+G41+G42+G43+G44+G45+G49+G53</f>
        <v>#REF!</v>
      </c>
      <c r="H54" s="17" t="e">
        <f t="shared" ref="H54:J54" si="26">H8+H9+H10+H11+H12+H13+H14+H18+H22+H26+H30+H34+H38+H39+H40+H41+H42+H43+H44+H45+H49+H53</f>
        <v>#REF!</v>
      </c>
      <c r="I54" s="17" t="e">
        <f t="shared" si="26"/>
        <v>#REF!</v>
      </c>
      <c r="J54" s="17" t="e">
        <f t="shared" si="26"/>
        <v>#REF!</v>
      </c>
      <c r="L54" s="234" t="e">
        <f t="shared" si="2"/>
        <v>#REF!</v>
      </c>
      <c r="M54" s="234" t="e">
        <f t="shared" si="3"/>
        <v>#REF!</v>
      </c>
      <c r="O54" s="28">
        <f>'Muzej R'!G48+N.bibl.R!G43+'N.P. '!G27+'P.lut.R '!G29+'S.ork. 2'!Q34+'GSLU 2'!G46+'NKC 2'!G70+I.arh.R!H37+Z.sp.2.!G37</f>
        <v>345937061.63</v>
      </c>
      <c r="P54" s="28">
        <f>'Muzej R'!H48+N.bibl.R!H43+'N.P. '!H27+'P.lut.R '!H29+'S.ork. 2'!R34+'GSLU 2'!H46+'NKC 2'!H70+I.arh.R!I37+Z.sp.2.!H37+'Uprava 2'!H15</f>
        <v>27483583.359999999</v>
      </c>
      <c r="Q54" s="28">
        <f>SUM(O54:P54)</f>
        <v>373420644.99000001</v>
      </c>
    </row>
    <row r="55" spans="1:17" ht="24.95" customHeight="1">
      <c r="A55" s="274" t="s">
        <v>163</v>
      </c>
      <c r="B55" s="274"/>
      <c r="C55" s="274"/>
      <c r="D55" s="220"/>
      <c r="E55" s="220"/>
      <c r="F55" s="220"/>
      <c r="G55" s="84"/>
      <c r="H55" s="84"/>
      <c r="I55" s="84"/>
      <c r="J55" s="84"/>
      <c r="L55" s="230"/>
      <c r="M55" s="230"/>
      <c r="O55" s="28" t="e">
        <f>G54</f>
        <v>#REF!</v>
      </c>
      <c r="P55" s="28"/>
    </row>
    <row r="56" spans="1:17" ht="18" customHeight="1">
      <c r="A56" s="56"/>
      <c r="B56" s="56"/>
      <c r="C56" s="48" t="s">
        <v>95</v>
      </c>
      <c r="D56" s="189" t="e">
        <f>D8+D9+D10+D11+D12+D13+D15+D19+D23+D27+D31+D35+D38+D39+D40+D41+D42+D43+D44+D46+D50+D53</f>
        <v>#REF!</v>
      </c>
      <c r="E56" s="54"/>
      <c r="F56" s="55" t="e">
        <f>D56+E55</f>
        <v>#REF!</v>
      </c>
      <c r="G56" s="189" t="e">
        <f>G8+G9+G10+G11+G12+G13+G15+G19+G23+G27+G31+G35+G38+G39+G40+G41+G42+G43+G44+G46+G50+G53</f>
        <v>#REF!</v>
      </c>
      <c r="H56" s="54"/>
      <c r="I56" s="54"/>
      <c r="J56" s="55" t="e">
        <f>G56+I56</f>
        <v>#REF!</v>
      </c>
      <c r="L56" s="230" t="e">
        <f t="shared" si="2"/>
        <v>#REF!</v>
      </c>
      <c r="M56" s="230"/>
      <c r="O56" s="28" t="e">
        <f>O54-O55</f>
        <v>#REF!</v>
      </c>
    </row>
    <row r="57" spans="1:17" ht="18" customHeight="1">
      <c r="A57" s="44"/>
      <c r="B57" s="44"/>
      <c r="C57" s="48" t="s">
        <v>93</v>
      </c>
      <c r="D57" s="189">
        <f>D16+D20+D24+D28+D32+D36+D47+D51</f>
        <v>16156000</v>
      </c>
      <c r="E57" s="55">
        <f>E16+E20+E24+E28+E32+E36+E47</f>
        <v>110000</v>
      </c>
      <c r="F57" s="55">
        <f t="shared" ref="F57:F60" si="27">D57+E56</f>
        <v>16156000</v>
      </c>
      <c r="G57" s="189">
        <f>G16+G20+G24+G28+G32+G36+G47+G51</f>
        <v>5845793</v>
      </c>
      <c r="H57" s="54"/>
      <c r="I57" s="55">
        <f>I16+I20+I24+I28+I32+I36+I47</f>
        <v>229117</v>
      </c>
      <c r="J57" s="55">
        <f t="shared" ref="J57:J60" si="28">G57+I57</f>
        <v>6074910</v>
      </c>
      <c r="L57" s="230">
        <f t="shared" si="2"/>
        <v>0.36183417925229017</v>
      </c>
      <c r="M57" s="230"/>
    </row>
    <row r="58" spans="1:17" ht="18" customHeight="1">
      <c r="A58" s="44"/>
      <c r="B58" s="44"/>
      <c r="C58" s="222" t="s">
        <v>92</v>
      </c>
      <c r="D58" s="189">
        <f>D52+D48+D37+D33+D29+D25+D21+D17</f>
        <v>12395000</v>
      </c>
      <c r="E58" s="54"/>
      <c r="F58" s="55">
        <f t="shared" si="27"/>
        <v>12505000</v>
      </c>
      <c r="G58" s="189">
        <f>G52+G48+G37+G33+G29+G25+G21+G17</f>
        <v>8027593</v>
      </c>
      <c r="H58" s="54"/>
      <c r="I58" s="54"/>
      <c r="J58" s="55">
        <f t="shared" si="28"/>
        <v>8027593</v>
      </c>
      <c r="L58" s="230">
        <f t="shared" si="2"/>
        <v>0.64764768051633725</v>
      </c>
      <c r="M58" s="230"/>
    </row>
    <row r="59" spans="1:17" ht="18" customHeight="1">
      <c r="A59" s="44"/>
      <c r="B59" s="44"/>
      <c r="C59" s="48" t="s">
        <v>94</v>
      </c>
      <c r="D59" s="50">
        <v>0</v>
      </c>
      <c r="E59" s="55" t="e">
        <f>E54</f>
        <v>#REF!</v>
      </c>
      <c r="F59" s="55">
        <f t="shared" si="27"/>
        <v>0</v>
      </c>
      <c r="G59" s="50">
        <v>0</v>
      </c>
      <c r="H59" s="54"/>
      <c r="I59" s="55" t="e">
        <f>I54</f>
        <v>#REF!</v>
      </c>
      <c r="J59" s="55" t="e">
        <f t="shared" si="28"/>
        <v>#REF!</v>
      </c>
      <c r="L59" s="230"/>
      <c r="M59" s="230" t="e">
        <f t="shared" si="3"/>
        <v>#REF!</v>
      </c>
    </row>
    <row r="60" spans="1:17" ht="18" customHeight="1">
      <c r="A60" s="44"/>
      <c r="B60" s="44"/>
      <c r="C60" s="48" t="s">
        <v>36</v>
      </c>
      <c r="D60" s="49" t="e">
        <f>D56+D57+D58+D59</f>
        <v>#REF!</v>
      </c>
      <c r="E60" s="49" t="e">
        <f t="shared" ref="E60" si="29">E56+E57+E58+E59</f>
        <v>#REF!</v>
      </c>
      <c r="F60" s="49" t="e">
        <f t="shared" si="27"/>
        <v>#REF!</v>
      </c>
      <c r="G60" s="49" t="e">
        <f>G56+G57+G58+G59</f>
        <v>#REF!</v>
      </c>
      <c r="H60" s="49">
        <f t="shared" ref="H60:I60" si="30">H56+H57+H58+H59</f>
        <v>0</v>
      </c>
      <c r="I60" s="49" t="e">
        <f t="shared" si="30"/>
        <v>#REF!</v>
      </c>
      <c r="J60" s="49" t="e">
        <f t="shared" si="28"/>
        <v>#REF!</v>
      </c>
      <c r="L60" s="235" t="e">
        <f t="shared" si="2"/>
        <v>#REF!</v>
      </c>
      <c r="M60" s="235" t="e">
        <f t="shared" si="3"/>
        <v>#REF!</v>
      </c>
    </row>
    <row r="61" spans="1:17" ht="30" customHeight="1">
      <c r="A61" s="243"/>
      <c r="B61" s="243"/>
      <c r="C61" s="243"/>
      <c r="D61" s="243"/>
      <c r="E61" s="243"/>
      <c r="F61" s="243"/>
      <c r="G61" s="243"/>
      <c r="H61" s="243"/>
      <c r="I61" s="243"/>
      <c r="J61" s="243"/>
      <c r="L61" s="230"/>
      <c r="M61" s="230"/>
    </row>
    <row r="62" spans="1:17" ht="20.25">
      <c r="A62" s="282" t="s">
        <v>153</v>
      </c>
      <c r="B62" s="282"/>
      <c r="C62" s="282"/>
      <c r="D62" s="282"/>
      <c r="E62" s="282"/>
      <c r="F62" s="282"/>
      <c r="G62" s="282"/>
      <c r="H62" s="282"/>
      <c r="I62" s="282"/>
      <c r="J62" s="282"/>
      <c r="L62" s="230"/>
      <c r="M62" s="230"/>
    </row>
    <row r="63" spans="1:17" ht="18">
      <c r="A63" s="37" t="s">
        <v>246</v>
      </c>
      <c r="B63" s="37" t="s">
        <v>43</v>
      </c>
      <c r="C63" s="42" t="s">
        <v>87</v>
      </c>
      <c r="D63" s="39">
        <f>D64+D65+D66</f>
        <v>1155000</v>
      </c>
      <c r="E63" s="39">
        <f t="shared" ref="E63" si="31">E64+E65+E66</f>
        <v>140000</v>
      </c>
      <c r="F63" s="40">
        <f>D63+E63</f>
        <v>1295000</v>
      </c>
      <c r="G63" s="39">
        <f>G64+G65+G66</f>
        <v>1099200</v>
      </c>
      <c r="H63" s="39">
        <f t="shared" ref="H63:J63" si="32">H64+H65+H66</f>
        <v>0</v>
      </c>
      <c r="I63" s="39">
        <f t="shared" si="32"/>
        <v>0</v>
      </c>
      <c r="J63" s="39">
        <f t="shared" si="32"/>
        <v>1099200</v>
      </c>
      <c r="L63" s="230">
        <f t="shared" si="2"/>
        <v>0.95168831168831169</v>
      </c>
      <c r="M63" s="230">
        <f t="shared" si="3"/>
        <v>0</v>
      </c>
    </row>
    <row r="64" spans="1:17" ht="18">
      <c r="A64" s="37"/>
      <c r="B64" s="10"/>
      <c r="C64" s="22" t="s">
        <v>80</v>
      </c>
      <c r="D64" s="146">
        <f>'S.ork. 2'!N40+'GSLU 2'!D54+'NKC 2'!D77+Z.sp.2.!D45</f>
        <v>55000</v>
      </c>
      <c r="E64" s="146">
        <f>'S.ork. 2'!O40+'GSLU 2'!E54+'NKC 2'!E77+Z.sp.2.!E45</f>
        <v>140000</v>
      </c>
      <c r="F64" s="223">
        <f t="shared" ref="F64:F90" si="33">D64+E64</f>
        <v>195000</v>
      </c>
      <c r="G64" s="146">
        <f>'S.ork. 2'!Q40+'GSLU 2'!G54+'NKC 2'!G77+Z.sp.2.!G45</f>
        <v>0</v>
      </c>
      <c r="H64" s="12">
        <f>'Muzej R'!H67+N.bibl.R!H65+'N.P. '!H63+'P.lut.R '!H56+'S.ork. 2'!R61+'GSLU 2'!H58+'NKC 2'!H109+I.arh.R!I70+Z.sp.2.!H69</f>
        <v>0</v>
      </c>
      <c r="I64" s="12">
        <f>'S.ork. 2'!R40+'GSLU 2'!H54+'NKC 2'!H77+Z.sp.2.!H45</f>
        <v>0</v>
      </c>
      <c r="J64" s="12">
        <f>G64+I64</f>
        <v>0</v>
      </c>
      <c r="L64" s="231">
        <f t="shared" si="2"/>
        <v>0</v>
      </c>
      <c r="M64" s="231">
        <f t="shared" si="3"/>
        <v>0</v>
      </c>
    </row>
    <row r="65" spans="1:13" ht="18">
      <c r="A65" s="37"/>
      <c r="B65" s="10"/>
      <c r="C65" s="22" t="s">
        <v>82</v>
      </c>
      <c r="D65" s="12">
        <f>'NKC 2'!D78+Z.sp.2.!D46</f>
        <v>0</v>
      </c>
      <c r="E65" s="12"/>
      <c r="F65" s="223">
        <f t="shared" si="33"/>
        <v>0</v>
      </c>
      <c r="G65" s="12">
        <f>'NKC 2'!G78+Z.sp.2.!G46</f>
        <v>0</v>
      </c>
      <c r="H65" s="15"/>
      <c r="I65" s="12"/>
      <c r="J65" s="12">
        <f t="shared" ref="J65:J66" si="34">G65+I65</f>
        <v>0</v>
      </c>
      <c r="L65" s="231"/>
      <c r="M65" s="231"/>
    </row>
    <row r="66" spans="1:13" ht="18">
      <c r="A66" s="37"/>
      <c r="B66" s="10"/>
      <c r="C66" s="22" t="s">
        <v>81</v>
      </c>
      <c r="D66" s="12">
        <f>'NKC 2'!D79+Z.sp.2.!D47</f>
        <v>1100000</v>
      </c>
      <c r="E66" s="12">
        <f>'NKC 2'!E79</f>
        <v>0</v>
      </c>
      <c r="F66" s="223">
        <f t="shared" si="33"/>
        <v>1100000</v>
      </c>
      <c r="G66" s="12">
        <f>'NKC 2'!G79+Z.sp.2.!G47</f>
        <v>1099200</v>
      </c>
      <c r="H66" s="15"/>
      <c r="I66" s="12">
        <f>'Muzej R'!H69+N.bibl.R!H67+'GSLU 2'!H60+'NKC 2'!H111</f>
        <v>0</v>
      </c>
      <c r="J66" s="12">
        <f t="shared" si="34"/>
        <v>1099200</v>
      </c>
      <c r="L66" s="231"/>
      <c r="M66" s="231"/>
    </row>
    <row r="67" spans="1:13" ht="18">
      <c r="A67" s="37" t="s">
        <v>247</v>
      </c>
      <c r="B67" s="37" t="s">
        <v>44</v>
      </c>
      <c r="C67" s="42" t="s">
        <v>76</v>
      </c>
      <c r="D67" s="39">
        <f>D68+D69+D70</f>
        <v>377000</v>
      </c>
      <c r="E67" s="39">
        <f t="shared" ref="E67" si="35">E68+E69+E70</f>
        <v>373000</v>
      </c>
      <c r="F67" s="40">
        <f t="shared" si="33"/>
        <v>750000</v>
      </c>
      <c r="G67" s="39">
        <f>G68+G69+G70</f>
        <v>20082</v>
      </c>
      <c r="H67" s="39">
        <f t="shared" ref="H67:J67" si="36">H68+H69+H70</f>
        <v>0</v>
      </c>
      <c r="I67" s="39">
        <f t="shared" si="36"/>
        <v>85800</v>
      </c>
      <c r="J67" s="39">
        <f t="shared" si="36"/>
        <v>105882</v>
      </c>
      <c r="L67" s="230">
        <f t="shared" si="2"/>
        <v>5.3267904509283821E-2</v>
      </c>
      <c r="M67" s="230">
        <f t="shared" si="3"/>
        <v>0.23002680965147454</v>
      </c>
    </row>
    <row r="68" spans="1:13" ht="18">
      <c r="A68" s="37"/>
      <c r="B68" s="10"/>
      <c r="C68" s="22" t="s">
        <v>80</v>
      </c>
      <c r="D68" s="12">
        <f>'NKC 2'!D80+Z.sp.2.!D49</f>
        <v>50000</v>
      </c>
      <c r="E68" s="12">
        <f>'NKC 2'!E80+Z.sp.2.!E49</f>
        <v>373000</v>
      </c>
      <c r="F68" s="223">
        <f t="shared" si="33"/>
        <v>423000</v>
      </c>
      <c r="G68" s="12">
        <f>'NKC 2'!G80+Z.sp.2.!G49</f>
        <v>20082</v>
      </c>
      <c r="H68" s="12"/>
      <c r="I68" s="12">
        <f>'NKC 2'!H80+Z.sp.2.!H48</f>
        <v>85800</v>
      </c>
      <c r="J68" s="12">
        <f>G68+I68</f>
        <v>105882</v>
      </c>
      <c r="L68" s="231">
        <f t="shared" si="2"/>
        <v>0.40164</v>
      </c>
      <c r="M68" s="231">
        <f t="shared" si="3"/>
        <v>0.23002680965147454</v>
      </c>
    </row>
    <row r="69" spans="1:13" ht="18">
      <c r="A69" s="37"/>
      <c r="B69" s="10"/>
      <c r="C69" s="22" t="s">
        <v>82</v>
      </c>
      <c r="D69" s="12">
        <f>Z.sp.2.!D50</f>
        <v>50000</v>
      </c>
      <c r="E69" s="12">
        <f>Z.sp.2.!E50</f>
        <v>0</v>
      </c>
      <c r="F69" s="223">
        <f t="shared" si="33"/>
        <v>50000</v>
      </c>
      <c r="G69" s="12">
        <f>Z.sp.2.!G50</f>
        <v>0</v>
      </c>
      <c r="H69" s="12"/>
      <c r="I69" s="12">
        <f>Z.sp.2.!H50</f>
        <v>0</v>
      </c>
      <c r="J69" s="12">
        <f t="shared" ref="J69:J70" si="37">G69+I69</f>
        <v>0</v>
      </c>
      <c r="L69" s="231">
        <f t="shared" si="2"/>
        <v>0</v>
      </c>
      <c r="M69" s="231"/>
    </row>
    <row r="70" spans="1:13" ht="18">
      <c r="A70" s="37"/>
      <c r="B70" s="10"/>
      <c r="C70" s="22" t="s">
        <v>81</v>
      </c>
      <c r="D70" s="12">
        <f>Z.sp.2.!D51</f>
        <v>277000</v>
      </c>
      <c r="E70" s="12">
        <f>Z.sp.2.!E51</f>
        <v>0</v>
      </c>
      <c r="F70" s="223">
        <f t="shared" si="33"/>
        <v>277000</v>
      </c>
      <c r="G70" s="12">
        <f>Z.sp.2.!G51</f>
        <v>0</v>
      </c>
      <c r="H70" s="12"/>
      <c r="I70" s="12"/>
      <c r="J70" s="12">
        <f t="shared" si="37"/>
        <v>0</v>
      </c>
      <c r="L70" s="231">
        <f t="shared" si="2"/>
        <v>0</v>
      </c>
      <c r="M70" s="231"/>
    </row>
    <row r="71" spans="1:13" ht="18">
      <c r="A71" s="37" t="s">
        <v>248</v>
      </c>
      <c r="B71" s="37" t="s">
        <v>45</v>
      </c>
      <c r="C71" s="42" t="s">
        <v>77</v>
      </c>
      <c r="D71" s="39">
        <f>D72+D73+D74</f>
        <v>6057000</v>
      </c>
      <c r="E71" s="39">
        <f t="shared" ref="E71" si="38">E72+E73+E74</f>
        <v>1208000</v>
      </c>
      <c r="F71" s="40">
        <f t="shared" si="33"/>
        <v>7265000</v>
      </c>
      <c r="G71" s="39">
        <f>G72+G73+G74</f>
        <v>5007300</v>
      </c>
      <c r="H71" s="39" t="e">
        <f t="shared" ref="H71:J71" si="39">H72+H73+H74</f>
        <v>#REF!</v>
      </c>
      <c r="I71" s="39">
        <f t="shared" si="39"/>
        <v>786000</v>
      </c>
      <c r="J71" s="39">
        <f t="shared" si="39"/>
        <v>5793300</v>
      </c>
      <c r="L71" s="230">
        <f t="shared" si="2"/>
        <v>0.82669638434868742</v>
      </c>
      <c r="M71" s="230">
        <f t="shared" si="3"/>
        <v>0.65066225165562919</v>
      </c>
    </row>
    <row r="72" spans="1:13" ht="18">
      <c r="A72" s="37"/>
      <c r="B72" s="10"/>
      <c r="C72" s="22" t="s">
        <v>80</v>
      </c>
      <c r="D72" s="146">
        <f>'S.ork. 2'!N41+'GSLU 2'!D56+'NKC 2'!D90+Z.sp.2.!D53</f>
        <v>4365000</v>
      </c>
      <c r="E72" s="146">
        <f>'S.ork. 2'!O41+'GSLU 2'!E56+'NKC 2'!E90+Z.sp.2.!E53</f>
        <v>1208000</v>
      </c>
      <c r="F72" s="223">
        <f t="shared" si="33"/>
        <v>5573000</v>
      </c>
      <c r="G72" s="146">
        <f>'S.ork. 2'!Q41+'GSLU 2'!G56+'NKC 2'!G90+Z.sp.2.!G53</f>
        <v>4889300</v>
      </c>
      <c r="H72" s="15"/>
      <c r="I72" s="12">
        <f>'S.ork. 2'!R41+'GSLU 2'!H56+'NKC 2'!H90+Z.sp.2.!H53</f>
        <v>786000</v>
      </c>
      <c r="J72" s="12">
        <f>G72+I72</f>
        <v>5675300</v>
      </c>
      <c r="L72" s="231">
        <f t="shared" si="2"/>
        <v>1.1201145475372281</v>
      </c>
      <c r="M72" s="231">
        <f t="shared" si="3"/>
        <v>0.65066225165562919</v>
      </c>
    </row>
    <row r="73" spans="1:13" ht="18">
      <c r="A73" s="37"/>
      <c r="B73" s="10"/>
      <c r="C73" s="22" t="s">
        <v>82</v>
      </c>
      <c r="D73" s="12">
        <f>'GSLU 2'!D57+'NKC 2'!D91+Z.sp.2.!D54</f>
        <v>1568000</v>
      </c>
      <c r="E73" s="12">
        <f>'GSLU 2'!E57+'NKC 2'!E91+Z.sp.2.!E54</f>
        <v>0</v>
      </c>
      <c r="F73" s="223">
        <f t="shared" si="33"/>
        <v>1568000</v>
      </c>
      <c r="G73" s="12">
        <f>'GSLU 2'!G57+'NKC 2'!G91+Z.sp.2.!G54</f>
        <v>0</v>
      </c>
      <c r="H73" s="15"/>
      <c r="I73" s="12">
        <f>'GSLU 2'!H57+Z.sp.2.!H54</f>
        <v>0</v>
      </c>
      <c r="J73" s="12">
        <f t="shared" ref="J73:J74" si="40">G73+I73</f>
        <v>0</v>
      </c>
      <c r="L73" s="231">
        <f t="shared" ref="L73:L136" si="41">G73/D73</f>
        <v>0</v>
      </c>
      <c r="M73" s="231"/>
    </row>
    <row r="74" spans="1:13" ht="18">
      <c r="A74" s="37"/>
      <c r="B74" s="10"/>
      <c r="C74" s="22" t="s">
        <v>81</v>
      </c>
      <c r="D74" s="12">
        <f>'GSLU 2'!D58+'NKC 2'!D92+Z.sp.2.!D55</f>
        <v>124000</v>
      </c>
      <c r="E74" s="12">
        <f>'GSLU 2'!E58+'NKC 2'!E92+Z.sp.2.!E55</f>
        <v>0</v>
      </c>
      <c r="F74" s="223">
        <f t="shared" si="33"/>
        <v>124000</v>
      </c>
      <c r="G74" s="12">
        <f>'GSLU 2'!G58+'NKC 2'!G92+Z.sp.2.!G55</f>
        <v>118000</v>
      </c>
      <c r="H74" s="12" t="e">
        <f>'Muzej R'!H77+N.bibl.R!H75+'GSLU 2'!#REF!+'NKC 2'!#REF!+I.arh.R!I75+Z.sp.2.!H78</f>
        <v>#REF!</v>
      </c>
      <c r="I74" s="12">
        <f>Z.sp.2.!H55</f>
        <v>0</v>
      </c>
      <c r="J74" s="12">
        <f t="shared" si="40"/>
        <v>118000</v>
      </c>
      <c r="L74" s="231">
        <f t="shared" si="41"/>
        <v>0.95161290322580649</v>
      </c>
      <c r="M74" s="231"/>
    </row>
    <row r="75" spans="1:13" ht="18">
      <c r="A75" s="37" t="s">
        <v>249</v>
      </c>
      <c r="B75" s="37" t="s">
        <v>46</v>
      </c>
      <c r="C75" s="42" t="s">
        <v>74</v>
      </c>
      <c r="D75" s="39">
        <f>D76+D77+D78+D79</f>
        <v>29057000</v>
      </c>
      <c r="E75" s="39">
        <f t="shared" ref="E75" si="42">E76+E77+E78+E79</f>
        <v>31995000</v>
      </c>
      <c r="F75" s="40">
        <f t="shared" si="33"/>
        <v>61052000</v>
      </c>
      <c r="G75" s="39">
        <f>G76+G77+G78+G79</f>
        <v>22165356</v>
      </c>
      <c r="H75" s="39" t="e">
        <f t="shared" ref="H75:K75" si="43">H76+H77+H78+H79</f>
        <v>#REF!</v>
      </c>
      <c r="I75" s="39">
        <f t="shared" si="43"/>
        <v>6199216</v>
      </c>
      <c r="J75" s="39">
        <f t="shared" si="43"/>
        <v>28364572</v>
      </c>
      <c r="K75" s="227">
        <f t="shared" si="43"/>
        <v>0</v>
      </c>
      <c r="L75" s="230">
        <f t="shared" si="41"/>
        <v>0.76282327838386621</v>
      </c>
      <c r="M75" s="230">
        <f t="shared" ref="M75:M116" si="44">I75/E75</f>
        <v>0.19375577433974059</v>
      </c>
    </row>
    <row r="76" spans="1:13" ht="18">
      <c r="A76" s="37"/>
      <c r="B76" s="10"/>
      <c r="C76" s="22" t="s">
        <v>80</v>
      </c>
      <c r="D76" s="146">
        <f>'S.ork. 2'!N42+'GSLU 2'!D60+'NKC 2'!D94+Z.sp.2.!D57+'Uprava 2'!D7</f>
        <v>4300000</v>
      </c>
      <c r="E76" s="146">
        <f>'S.ork. 2'!O42+'GSLU 2'!E60+'NKC 2'!E94+Z.sp.2.!E57+'Uprava 2'!E7</f>
        <v>31995000</v>
      </c>
      <c r="F76" s="223">
        <f t="shared" si="33"/>
        <v>36295000</v>
      </c>
      <c r="G76" s="146">
        <f>'S.ork. 2'!Q42+'GSLU 2'!G60+'NKC 2'!G94+Z.sp.2.!G57+'Uprava 2'!G7</f>
        <v>1494955</v>
      </c>
      <c r="H76" s="12">
        <f>'Muzej R'!H79+N.bibl.R!H76+'N.P. '!H66+'P.lut.R '!H62+'S.ork. 2'!R65+'GSLU 2'!H67+'NKC 2'!H114+I.arh.R!I76+Z.sp.2.!H80</f>
        <v>0</v>
      </c>
      <c r="I76" s="12">
        <f>'S.ork. 2'!R42+'GSLU 2'!H59+'NKC 2'!H93+Z.sp.2.!H56</f>
        <v>4593608</v>
      </c>
      <c r="J76" s="12">
        <f>G76+I76</f>
        <v>6088563</v>
      </c>
      <c r="L76" s="231">
        <f t="shared" si="41"/>
        <v>0.34766395348837209</v>
      </c>
      <c r="M76" s="231">
        <f t="shared" si="44"/>
        <v>0.14357268323175496</v>
      </c>
    </row>
    <row r="77" spans="1:13" ht="18">
      <c r="A77" s="37"/>
      <c r="B77" s="10"/>
      <c r="C77" s="22" t="s">
        <v>82</v>
      </c>
      <c r="D77" s="12">
        <f>'GSLU 2'!D61+'NKC 2'!D95+Z.sp.2.!D58</f>
        <v>9668000</v>
      </c>
      <c r="E77" s="12">
        <f>'GSLU 2'!E61+'NKC 2'!E95+Z.sp.2.!E58</f>
        <v>0</v>
      </c>
      <c r="F77" s="223">
        <f t="shared" si="33"/>
        <v>9668000</v>
      </c>
      <c r="G77" s="12">
        <f>'GSLU 2'!G61+'NKC 2'!G95+Z.sp.2.!G58</f>
        <v>9453401</v>
      </c>
      <c r="H77" s="12" t="e">
        <f>'Muzej R'!H80+'S.ork. 2'!R66+'GSLU 2'!#REF!+'NKC 2'!H115+Z.sp.2.!H81</f>
        <v>#REF!</v>
      </c>
      <c r="I77" s="12">
        <f>'GSLU 2'!H61+'NKC 2'!H95+Z.sp.2.!H58</f>
        <v>1605608</v>
      </c>
      <c r="J77" s="12">
        <f t="shared" ref="J77:J79" si="45">G77+I77</f>
        <v>11059009</v>
      </c>
      <c r="L77" s="231">
        <f t="shared" si="41"/>
        <v>0.97780316508067855</v>
      </c>
      <c r="M77" s="231"/>
    </row>
    <row r="78" spans="1:13" ht="18">
      <c r="A78" s="37"/>
      <c r="B78" s="10"/>
      <c r="C78" s="191" t="s">
        <v>267</v>
      </c>
      <c r="D78" s="192">
        <f>'NKC 2'!D96</f>
        <v>400000</v>
      </c>
      <c r="E78" s="192">
        <f>'NKC 2'!E96</f>
        <v>0</v>
      </c>
      <c r="F78" s="223">
        <f t="shared" si="33"/>
        <v>400000</v>
      </c>
      <c r="G78" s="192">
        <f>'NKC 2'!G96</f>
        <v>400000</v>
      </c>
      <c r="H78" s="192"/>
      <c r="I78" s="192"/>
      <c r="J78" s="12">
        <f t="shared" si="45"/>
        <v>400000</v>
      </c>
      <c r="L78" s="231">
        <f t="shared" si="41"/>
        <v>1</v>
      </c>
      <c r="M78" s="231"/>
    </row>
    <row r="79" spans="1:13" ht="18">
      <c r="A79" s="37"/>
      <c r="B79" s="10"/>
      <c r="C79" s="22" t="s">
        <v>81</v>
      </c>
      <c r="D79" s="12">
        <f>'GSLU 2'!D62+'NKC 2'!D97+Z.sp.2.!D59</f>
        <v>14689000</v>
      </c>
      <c r="E79" s="12">
        <f>'GSLU 2'!E62+'NKC 2'!E97+Z.sp.2.!E59</f>
        <v>0</v>
      </c>
      <c r="F79" s="223">
        <f t="shared" si="33"/>
        <v>14689000</v>
      </c>
      <c r="G79" s="12">
        <f>'GSLU 2'!G62+'NKC 2'!G97+Z.sp.2.!G59</f>
        <v>10817000</v>
      </c>
      <c r="H79" s="12" t="e">
        <f>'Muzej R'!H81+'S.ork. 2'!R67+'GSLU 2'!#REF!+'NKC 2'!H116+Z.sp.2.!H82</f>
        <v>#REF!</v>
      </c>
      <c r="I79" s="12">
        <f>'GSLU 2'!H62+'NKC 2'!H97+Z.sp.2.!H59</f>
        <v>0</v>
      </c>
      <c r="J79" s="12">
        <f t="shared" si="45"/>
        <v>10817000</v>
      </c>
      <c r="L79" s="231">
        <f t="shared" si="41"/>
        <v>0.73640138879433592</v>
      </c>
      <c r="M79" s="231"/>
    </row>
    <row r="80" spans="1:13" ht="18">
      <c r="A80" s="37" t="s">
        <v>250</v>
      </c>
      <c r="B80" s="37" t="s">
        <v>48</v>
      </c>
      <c r="C80" s="42" t="s">
        <v>75</v>
      </c>
      <c r="D80" s="39">
        <f>D81+D82+D83</f>
        <v>563000</v>
      </c>
      <c r="E80" s="39">
        <f t="shared" ref="E80" si="46">E81+E82+E83</f>
        <v>238000</v>
      </c>
      <c r="F80" s="40">
        <f t="shared" si="33"/>
        <v>801000</v>
      </c>
      <c r="G80" s="39">
        <f>G81+G82+G83</f>
        <v>156570</v>
      </c>
      <c r="H80" s="39">
        <f t="shared" ref="H80:I80" si="47">H81+H82+H83</f>
        <v>0</v>
      </c>
      <c r="I80" s="39">
        <f t="shared" si="47"/>
        <v>155000</v>
      </c>
      <c r="J80" s="39">
        <f t="shared" ref="J80" si="48">J81+J82+J83</f>
        <v>311570</v>
      </c>
      <c r="L80" s="230">
        <f t="shared" si="41"/>
        <v>0.27809946714031969</v>
      </c>
      <c r="M80" s="230">
        <f t="shared" si="44"/>
        <v>0.65126050420168069</v>
      </c>
    </row>
    <row r="81" spans="1:16" ht="18">
      <c r="A81" s="37"/>
      <c r="B81" s="10"/>
      <c r="C81" s="22" t="s">
        <v>80</v>
      </c>
      <c r="D81" s="12">
        <f>'GSLU 2'!D64+'NKC 2'!D99+Z.sp.2.!D61</f>
        <v>475000</v>
      </c>
      <c r="E81" s="12">
        <f>'GSLU 2'!E64+'NKC 2'!E99+Z.sp.2.!E61</f>
        <v>238000</v>
      </c>
      <c r="F81" s="223">
        <f t="shared" si="33"/>
        <v>713000</v>
      </c>
      <c r="G81" s="12">
        <f>'GSLU 2'!G64+'NKC 2'!G99+Z.sp.2.!G61</f>
        <v>125380</v>
      </c>
      <c r="H81" s="12">
        <f>'GSLU 2'!H59</f>
        <v>0</v>
      </c>
      <c r="I81" s="12">
        <f>'GSLU 2'!H63+'NKC 2'!H99+Z.sp.2.!H61</f>
        <v>155000</v>
      </c>
      <c r="J81" s="12">
        <f>G81+I81</f>
        <v>280380</v>
      </c>
      <c r="L81" s="231">
        <f t="shared" si="41"/>
        <v>0.26395789473684211</v>
      </c>
      <c r="M81" s="231">
        <f t="shared" si="44"/>
        <v>0.65126050420168069</v>
      </c>
    </row>
    <row r="82" spans="1:16" ht="18">
      <c r="A82" s="37"/>
      <c r="B82" s="10"/>
      <c r="C82" s="22" t="s">
        <v>82</v>
      </c>
      <c r="D82" s="12">
        <f>'GSLU 2'!D65+'NKC 2'!D102+Z.sp.2.!D62</f>
        <v>65000</v>
      </c>
      <c r="E82" s="12">
        <f>'GSLU 2'!E65+'NKC 2'!E102+Z.sp.2.!E62</f>
        <v>0</v>
      </c>
      <c r="F82" s="223">
        <f t="shared" si="33"/>
        <v>65000</v>
      </c>
      <c r="G82" s="12">
        <f>'GSLU 2'!G65+'NKC 2'!G102+Z.sp.2.!G62</f>
        <v>31190</v>
      </c>
      <c r="H82" s="30"/>
      <c r="I82" s="12">
        <f>Z.sp.2.!H62</f>
        <v>0</v>
      </c>
      <c r="J82" s="12">
        <f t="shared" ref="J82:J83" si="49">G82+I82</f>
        <v>31190</v>
      </c>
      <c r="L82" s="231">
        <f t="shared" si="41"/>
        <v>0.47984615384615387</v>
      </c>
      <c r="M82" s="231"/>
    </row>
    <row r="83" spans="1:16" ht="18">
      <c r="A83" s="37"/>
      <c r="B83" s="10"/>
      <c r="C83" s="22" t="s">
        <v>81</v>
      </c>
      <c r="D83" s="12">
        <f>'NKC 2'!D103+Z.sp.2.!D63</f>
        <v>23000</v>
      </c>
      <c r="E83" s="12">
        <f>'NKC 2'!E103+Z.sp.2.!E63</f>
        <v>0</v>
      </c>
      <c r="F83" s="223">
        <f t="shared" si="33"/>
        <v>23000</v>
      </c>
      <c r="G83" s="12">
        <f>'NKC 2'!G103+Z.sp.2.!G63</f>
        <v>0</v>
      </c>
      <c r="H83" s="30"/>
      <c r="I83" s="12">
        <f>'Muzej R'!H85+N.bibl.R!H80+'GSLU 2'!H70+I.arh.R!I77+Z.sp.2.!H83</f>
        <v>0</v>
      </c>
      <c r="J83" s="12">
        <f t="shared" si="49"/>
        <v>0</v>
      </c>
      <c r="L83" s="231">
        <f t="shared" si="41"/>
        <v>0</v>
      </c>
      <c r="M83" s="231"/>
    </row>
    <row r="84" spans="1:16" ht="20.100000000000001" customHeight="1">
      <c r="A84" s="37" t="s">
        <v>251</v>
      </c>
      <c r="B84" s="59" t="s">
        <v>50</v>
      </c>
      <c r="C84" s="67" t="s">
        <v>214</v>
      </c>
      <c r="D84" s="169">
        <f>'Uprava 2'!D8</f>
        <v>24880000</v>
      </c>
      <c r="E84" s="169">
        <f>'Uprava 2'!E8</f>
        <v>0</v>
      </c>
      <c r="F84" s="40">
        <f t="shared" si="33"/>
        <v>24880000</v>
      </c>
      <c r="G84" s="169">
        <f>'Uprava 2'!G8</f>
        <v>21217788</v>
      </c>
      <c r="H84" s="39" t="e">
        <f>#REF!+#REF!+#REF!+#REF!+#REF!</f>
        <v>#REF!</v>
      </c>
      <c r="I84" s="39">
        <f>'Uprava 2'!H8</f>
        <v>0</v>
      </c>
      <c r="J84" s="39">
        <f>'Uprava 2'!I8</f>
        <v>21217788</v>
      </c>
      <c r="L84" s="230">
        <f t="shared" si="41"/>
        <v>0.85280498392282955</v>
      </c>
      <c r="M84" s="230"/>
    </row>
    <row r="85" spans="1:16" ht="20.100000000000001" customHeight="1">
      <c r="A85" s="41" t="s">
        <v>252</v>
      </c>
      <c r="B85" s="68" t="s">
        <v>52</v>
      </c>
      <c r="C85" s="67" t="s">
        <v>29</v>
      </c>
      <c r="D85" s="40">
        <f>'Uprava 2'!D14</f>
        <v>50000</v>
      </c>
      <c r="E85" s="40">
        <f>'Uprava 2'!E14</f>
        <v>0</v>
      </c>
      <c r="F85" s="40">
        <f t="shared" si="33"/>
        <v>50000</v>
      </c>
      <c r="G85" s="40">
        <f>'Uprava 2'!G14</f>
        <v>0</v>
      </c>
      <c r="H85" s="40"/>
      <c r="I85" s="40">
        <f>'Uprava 2'!H14</f>
        <v>0</v>
      </c>
      <c r="J85" s="40">
        <f>'Uprava 2'!I14</f>
        <v>0</v>
      </c>
      <c r="L85" s="230">
        <f t="shared" si="41"/>
        <v>0</v>
      </c>
      <c r="M85" s="230"/>
    </row>
    <row r="86" spans="1:16" ht="18">
      <c r="A86" s="37" t="s">
        <v>253</v>
      </c>
      <c r="B86" s="37" t="s">
        <v>54</v>
      </c>
      <c r="C86" s="42" t="s">
        <v>86</v>
      </c>
      <c r="D86" s="39">
        <f>D87+D88+D89</f>
        <v>0</v>
      </c>
      <c r="E86" s="39">
        <f t="shared" ref="E86" si="50">E87+E88+E89</f>
        <v>21000</v>
      </c>
      <c r="F86" s="40">
        <f t="shared" si="33"/>
        <v>21000</v>
      </c>
      <c r="G86" s="39">
        <f>G87+G88+G89</f>
        <v>0</v>
      </c>
      <c r="H86" s="39">
        <f t="shared" ref="H86:I86" si="51">H87+H88+H89</f>
        <v>20000</v>
      </c>
      <c r="I86" s="39">
        <f t="shared" si="51"/>
        <v>0</v>
      </c>
      <c r="J86" s="39">
        <f>J87+J88+J89</f>
        <v>0</v>
      </c>
      <c r="L86" s="230"/>
      <c r="M86" s="230">
        <f t="shared" si="44"/>
        <v>0</v>
      </c>
    </row>
    <row r="87" spans="1:16" ht="18">
      <c r="A87" s="37"/>
      <c r="B87" s="10"/>
      <c r="C87" s="22" t="s">
        <v>80</v>
      </c>
      <c r="D87" s="12">
        <f>'NKC 2'!D105+Z.sp.2.!D65</f>
        <v>0</v>
      </c>
      <c r="E87" s="12">
        <f>'NKC 2'!E105+Z.sp.2.!E65</f>
        <v>21000</v>
      </c>
      <c r="F87" s="223">
        <f t="shared" si="33"/>
        <v>21000</v>
      </c>
      <c r="G87" s="12">
        <f>'NKC 2'!G105+Z.sp.2.!G65</f>
        <v>0</v>
      </c>
      <c r="H87" s="36">
        <v>20000</v>
      </c>
      <c r="I87" s="36">
        <f>'NKC 2'!H105+Z.sp.2.!H65</f>
        <v>0</v>
      </c>
      <c r="J87" s="12">
        <f>G87+I87</f>
        <v>0</v>
      </c>
      <c r="L87" s="231"/>
      <c r="M87" s="231">
        <f t="shared" si="44"/>
        <v>0</v>
      </c>
    </row>
    <row r="88" spans="1:16" ht="18">
      <c r="A88" s="37"/>
      <c r="B88" s="10"/>
      <c r="C88" s="22" t="s">
        <v>82</v>
      </c>
      <c r="D88" s="12">
        <f>'NKC 2'!D106+Z.sp.2.!D66</f>
        <v>0</v>
      </c>
      <c r="E88" s="12">
        <f>'NKC 2'!E106+Z.sp.2.!E66</f>
        <v>0</v>
      </c>
      <c r="F88" s="223">
        <f t="shared" si="33"/>
        <v>0</v>
      </c>
      <c r="G88" s="12">
        <f>'NKC 2'!G106+Z.sp.2.!G66</f>
        <v>0</v>
      </c>
      <c r="H88" s="36"/>
      <c r="I88" s="36">
        <f>'NKC 2'!H106+Z.sp.2.!H66</f>
        <v>0</v>
      </c>
      <c r="J88" s="12">
        <f t="shared" ref="J88:J89" si="52">G88+I88</f>
        <v>0</v>
      </c>
      <c r="L88" s="231"/>
      <c r="M88" s="231"/>
    </row>
    <row r="89" spans="1:16" ht="18">
      <c r="A89" s="37"/>
      <c r="B89" s="10"/>
      <c r="C89" s="22" t="s">
        <v>81</v>
      </c>
      <c r="D89" s="12">
        <f>'NKC 2'!D107+Z.sp.2.!D67</f>
        <v>0</v>
      </c>
      <c r="E89" s="12">
        <f>'NKC 2'!E107+Z.sp.2.!E67</f>
        <v>0</v>
      </c>
      <c r="F89" s="223">
        <f t="shared" si="33"/>
        <v>0</v>
      </c>
      <c r="G89" s="12">
        <f>'NKC 2'!G107+Z.sp.2.!G67</f>
        <v>0</v>
      </c>
      <c r="H89" s="12"/>
      <c r="I89" s="36">
        <f t="shared" ref="I89" si="53">G89+H89</f>
        <v>0</v>
      </c>
      <c r="J89" s="12">
        <f t="shared" si="52"/>
        <v>0</v>
      </c>
      <c r="L89" s="231"/>
      <c r="M89" s="231"/>
    </row>
    <row r="90" spans="1:16" ht="18" customHeight="1">
      <c r="A90" s="271" t="s">
        <v>161</v>
      </c>
      <c r="B90" s="272"/>
      <c r="C90" s="273"/>
      <c r="D90" s="90">
        <f>D63+D67+D71+D75+D80+D84+D85+D86</f>
        <v>62139000</v>
      </c>
      <c r="E90" s="90">
        <f t="shared" ref="E90" si="54">E63+E67+E71+E75+E80+E84+E85+E86</f>
        <v>33975000</v>
      </c>
      <c r="F90" s="40">
        <f t="shared" si="33"/>
        <v>96114000</v>
      </c>
      <c r="G90" s="90">
        <f>G63+G67+G71+G75+G80+G84+G85+G86</f>
        <v>49666296</v>
      </c>
      <c r="H90" s="90" t="e">
        <f t="shared" ref="H90:J90" si="55">H63+H67+H71+H75+H80+H84+H85+H86</f>
        <v>#REF!</v>
      </c>
      <c r="I90" s="90">
        <f t="shared" si="55"/>
        <v>7226016</v>
      </c>
      <c r="J90" s="90">
        <f t="shared" si="55"/>
        <v>56892312</v>
      </c>
      <c r="L90" s="230">
        <f t="shared" si="41"/>
        <v>0.79927736204316135</v>
      </c>
      <c r="M90" s="230">
        <f t="shared" si="44"/>
        <v>0.21268626931567328</v>
      </c>
      <c r="O90" s="28">
        <f>'S.ork. 2'!Q43+'GSLU 2'!G67+'NKC 2'!G108+Z.sp.2.!G68+'Uprava 2'!G15</f>
        <v>63121527</v>
      </c>
      <c r="P90" s="28">
        <f>I90</f>
        <v>7226016</v>
      </c>
    </row>
    <row r="91" spans="1:16" ht="15.75">
      <c r="A91" s="279" t="s">
        <v>159</v>
      </c>
      <c r="B91" s="279"/>
      <c r="C91" s="279"/>
      <c r="D91" s="216"/>
      <c r="E91" s="216"/>
      <c r="F91" s="216"/>
      <c r="L91" s="230"/>
      <c r="M91" s="230"/>
      <c r="O91" s="28">
        <f>G90</f>
        <v>49666296</v>
      </c>
      <c r="P91" s="28">
        <f>'S.ork. 2'!R43+'GSLU 2'!H67+'NKC 2'!H108+Z.sp.2.!H68</f>
        <v>5620408</v>
      </c>
    </row>
    <row r="92" spans="1:16" ht="15.75">
      <c r="A92" s="259" t="s">
        <v>112</v>
      </c>
      <c r="B92" s="259"/>
      <c r="C92" s="259"/>
      <c r="D92" s="190">
        <f>D64+D68+D72+D76+D81+D84+D85+D87</f>
        <v>34175000</v>
      </c>
      <c r="F92" s="28">
        <f>D92+E92</f>
        <v>34175000</v>
      </c>
      <c r="G92" s="190">
        <f>G64+G68+G72+G76+G81+G84+G85+G87</f>
        <v>27747505</v>
      </c>
      <c r="J92" s="28">
        <f>G92+I92</f>
        <v>27747505</v>
      </c>
      <c r="L92" s="230">
        <f t="shared" si="41"/>
        <v>0.81192406730065836</v>
      </c>
      <c r="M92" s="230"/>
      <c r="O92" s="28">
        <f>O90-O91</f>
        <v>13455231</v>
      </c>
      <c r="P92" s="28">
        <f>P90-P91</f>
        <v>1605608</v>
      </c>
    </row>
    <row r="93" spans="1:16" ht="15.75">
      <c r="A93" s="259" t="s">
        <v>113</v>
      </c>
      <c r="B93" s="259"/>
      <c r="C93" s="259"/>
      <c r="E93" s="28">
        <f>E90</f>
        <v>33975000</v>
      </c>
      <c r="F93" s="28">
        <f t="shared" ref="F93:F97" si="56">D93+E93</f>
        <v>33975000</v>
      </c>
      <c r="I93" s="28">
        <f>I90</f>
        <v>7226016</v>
      </c>
      <c r="J93" s="28">
        <f t="shared" ref="J93:J96" si="57">G93+I93</f>
        <v>7226016</v>
      </c>
      <c r="L93" s="230"/>
      <c r="M93" s="230">
        <f t="shared" si="44"/>
        <v>0.21268626931567328</v>
      </c>
    </row>
    <row r="94" spans="1:16" ht="15.75">
      <c r="A94" s="120" t="s">
        <v>202</v>
      </c>
      <c r="B94" s="120"/>
      <c r="C94" s="120"/>
      <c r="D94" s="28">
        <f>D65+D69+D73+D77+D82+D88</f>
        <v>11351000</v>
      </c>
      <c r="E94" s="28">
        <f>E69+E73+E77+E82</f>
        <v>0</v>
      </c>
      <c r="F94" s="28">
        <f t="shared" si="56"/>
        <v>11351000</v>
      </c>
      <c r="G94" s="28">
        <f>G65+G69+G73+G77+G82+G88</f>
        <v>9484591</v>
      </c>
      <c r="I94" s="28">
        <f>I69+I73+I77+I82</f>
        <v>1605608</v>
      </c>
      <c r="J94" s="28">
        <f t="shared" si="57"/>
        <v>11090199</v>
      </c>
      <c r="L94" s="230">
        <f t="shared" si="41"/>
        <v>0.83557316535988013</v>
      </c>
      <c r="M94" s="230"/>
    </row>
    <row r="95" spans="1:16" ht="15.75">
      <c r="A95" s="287" t="s">
        <v>269</v>
      </c>
      <c r="B95" s="287"/>
      <c r="C95" s="287"/>
      <c r="D95" s="193">
        <f>D78</f>
        <v>400000</v>
      </c>
      <c r="E95" s="193"/>
      <c r="F95" s="28">
        <f t="shared" si="56"/>
        <v>400000</v>
      </c>
      <c r="G95" s="193">
        <f>G78</f>
        <v>400000</v>
      </c>
      <c r="H95" s="194"/>
      <c r="I95" s="193"/>
      <c r="J95" s="193">
        <f t="shared" si="57"/>
        <v>400000</v>
      </c>
      <c r="L95" s="230">
        <f t="shared" si="41"/>
        <v>1</v>
      </c>
      <c r="M95" s="230"/>
    </row>
    <row r="96" spans="1:16" ht="15.75">
      <c r="A96" s="257" t="s">
        <v>114</v>
      </c>
      <c r="B96" s="257"/>
      <c r="C96" s="257"/>
      <c r="D96" s="28">
        <f>D66+D70+D74+D79+D83+D89</f>
        <v>16213000</v>
      </c>
      <c r="F96" s="28">
        <f t="shared" si="56"/>
        <v>16213000</v>
      </c>
      <c r="G96" s="28">
        <f>G66+G70+G74+G79+G83+G89</f>
        <v>12034200</v>
      </c>
      <c r="J96" s="28">
        <f t="shared" si="57"/>
        <v>12034200</v>
      </c>
      <c r="L96" s="230">
        <f t="shared" si="41"/>
        <v>0.74225621414913956</v>
      </c>
      <c r="M96" s="230"/>
      <c r="O96" s="28" t="e">
        <f>#REF!+I90+I54</f>
        <v>#REF!</v>
      </c>
    </row>
    <row r="97" spans="1:13" ht="18">
      <c r="D97" s="121">
        <f>SUM(D92:D96)</f>
        <v>62139000</v>
      </c>
      <c r="E97" s="121">
        <f t="shared" ref="E97" si="58">SUM(E92:E96)</f>
        <v>33975000</v>
      </c>
      <c r="F97" s="121">
        <f t="shared" si="56"/>
        <v>96114000</v>
      </c>
      <c r="G97" s="121">
        <f>SUM(G92:G96)</f>
        <v>49666296</v>
      </c>
      <c r="H97" s="121">
        <f t="shared" ref="H97:J97" si="59">SUM(H92:H96)</f>
        <v>0</v>
      </c>
      <c r="I97" s="121">
        <f t="shared" si="59"/>
        <v>8831624</v>
      </c>
      <c r="J97" s="121">
        <f t="shared" si="59"/>
        <v>58497920</v>
      </c>
      <c r="L97" s="235">
        <f t="shared" si="41"/>
        <v>0.79927736204316135</v>
      </c>
      <c r="M97" s="235">
        <f t="shared" si="44"/>
        <v>0.259944782928624</v>
      </c>
    </row>
    <row r="98" spans="1:13" ht="18">
      <c r="A98" s="280" t="s">
        <v>254</v>
      </c>
      <c r="B98" s="280"/>
      <c r="C98" s="156" t="s">
        <v>265</v>
      </c>
      <c r="D98" s="156"/>
      <c r="E98" s="156"/>
      <c r="F98" s="156"/>
      <c r="L98" s="230"/>
      <c r="M98" s="230"/>
    </row>
    <row r="99" spans="1:13" ht="18">
      <c r="A99" s="153">
        <v>204</v>
      </c>
      <c r="B99" s="153">
        <v>423</v>
      </c>
      <c r="C99" s="154" t="s">
        <v>5</v>
      </c>
      <c r="D99" s="155">
        <f>'NKC 2'!D112</f>
        <v>3250000</v>
      </c>
      <c r="E99" s="155">
        <v>0</v>
      </c>
      <c r="F99" s="155">
        <f>D99+E99</f>
        <v>3250000</v>
      </c>
      <c r="G99" s="155">
        <v>1477807</v>
      </c>
      <c r="H99" s="155"/>
      <c r="I99" s="155" t="e">
        <f>'NKC 2'!#REF!</f>
        <v>#REF!</v>
      </c>
      <c r="J99" s="155" t="e">
        <f>G99+I99</f>
        <v>#REF!</v>
      </c>
      <c r="L99" s="230">
        <f t="shared" si="41"/>
        <v>0.45470984615384613</v>
      </c>
      <c r="M99" s="230"/>
    </row>
    <row r="100" spans="1:13" ht="15.75">
      <c r="A100" s="281" t="s">
        <v>166</v>
      </c>
      <c r="B100" s="281"/>
      <c r="C100" s="281"/>
      <c r="D100" s="221"/>
      <c r="E100" s="221"/>
      <c r="F100" s="221"/>
      <c r="G100" s="28"/>
      <c r="H100" s="28"/>
      <c r="I100" s="28"/>
      <c r="J100" s="28"/>
      <c r="L100" s="230"/>
      <c r="M100" s="230"/>
    </row>
    <row r="101" spans="1:13" ht="15.75">
      <c r="A101" s="256" t="s">
        <v>112</v>
      </c>
      <c r="B101" s="256"/>
      <c r="C101" s="256"/>
      <c r="D101" s="28">
        <f>D99</f>
        <v>3250000</v>
      </c>
      <c r="E101" s="210"/>
      <c r="F101" s="210"/>
      <c r="G101" s="28">
        <f>G99</f>
        <v>1477807</v>
      </c>
      <c r="H101" s="28"/>
      <c r="I101" s="28"/>
      <c r="J101" s="28"/>
      <c r="L101" s="230">
        <f t="shared" si="41"/>
        <v>0.45470984615384613</v>
      </c>
      <c r="M101" s="230"/>
    </row>
    <row r="102" spans="1:13" ht="15.75">
      <c r="L102" s="230"/>
      <c r="M102" s="230"/>
    </row>
    <row r="103" spans="1:13" ht="18">
      <c r="A103" s="283" t="s">
        <v>258</v>
      </c>
      <c r="B103" s="283"/>
      <c r="C103" s="164" t="s">
        <v>259</v>
      </c>
      <c r="D103" s="164"/>
      <c r="E103" s="164"/>
      <c r="F103" s="164"/>
      <c r="G103" s="168"/>
      <c r="H103" s="168"/>
      <c r="I103" s="168"/>
      <c r="J103" s="168"/>
      <c r="L103" s="230"/>
      <c r="M103" s="230"/>
    </row>
    <row r="104" spans="1:13" ht="18">
      <c r="A104" s="161" t="s">
        <v>260</v>
      </c>
      <c r="B104" s="161">
        <v>423</v>
      </c>
      <c r="C104" s="160" t="s">
        <v>5</v>
      </c>
      <c r="D104" s="187">
        <f>'GSLU 2'!D75</f>
        <v>51000</v>
      </c>
      <c r="E104" s="162">
        <v>0</v>
      </c>
      <c r="F104" s="159">
        <f>D104+E104</f>
        <v>51000</v>
      </c>
      <c r="G104" s="187">
        <f>'GSLU 2'!G75</f>
        <v>50696</v>
      </c>
      <c r="H104" s="163"/>
      <c r="I104" s="162">
        <f>'GSLU 2'!H75</f>
        <v>0</v>
      </c>
      <c r="J104" s="162">
        <f>'GSLU 2'!I75</f>
        <v>50696</v>
      </c>
      <c r="L104" s="230">
        <f t="shared" si="41"/>
        <v>0.99403921568627451</v>
      </c>
      <c r="M104" s="230"/>
    </row>
    <row r="105" spans="1:13" ht="18">
      <c r="A105" s="161" t="s">
        <v>261</v>
      </c>
      <c r="B105" s="161">
        <v>424</v>
      </c>
      <c r="C105" s="160" t="s">
        <v>74</v>
      </c>
      <c r="D105" s="188">
        <f>'GSLU 2'!D76</f>
        <v>310000</v>
      </c>
      <c r="E105" s="162">
        <v>0</v>
      </c>
      <c r="F105" s="159">
        <f t="shared" ref="F105:F107" si="60">D105+E105</f>
        <v>310000</v>
      </c>
      <c r="G105" s="188">
        <f>'GSLU 2'!G76</f>
        <v>310000</v>
      </c>
      <c r="H105" s="163"/>
      <c r="I105" s="162">
        <f>'GSLU 2'!H76</f>
        <v>0</v>
      </c>
      <c r="J105" s="162">
        <f>'GSLU 2'!I76</f>
        <v>310000</v>
      </c>
      <c r="L105" s="230">
        <f t="shared" si="41"/>
        <v>1</v>
      </c>
      <c r="M105" s="230"/>
    </row>
    <row r="106" spans="1:13" ht="18">
      <c r="A106" s="161" t="s">
        <v>262</v>
      </c>
      <c r="B106" s="161">
        <v>426</v>
      </c>
      <c r="C106" s="160" t="s">
        <v>75</v>
      </c>
      <c r="D106" s="187">
        <f>'GSLU 2'!D77</f>
        <v>19000</v>
      </c>
      <c r="E106" s="162">
        <v>0</v>
      </c>
      <c r="F106" s="159">
        <f t="shared" si="60"/>
        <v>19000</v>
      </c>
      <c r="G106" s="187">
        <f>'GSLU 2'!G77</f>
        <v>18270</v>
      </c>
      <c r="H106" s="163"/>
      <c r="I106" s="162">
        <f>'GSLU 2'!H77</f>
        <v>0</v>
      </c>
      <c r="J106" s="162">
        <f>'GSLU 2'!I77</f>
        <v>18270</v>
      </c>
      <c r="L106" s="230">
        <f t="shared" si="41"/>
        <v>0.96157894736842109</v>
      </c>
      <c r="M106" s="230"/>
    </row>
    <row r="107" spans="1:13" ht="18">
      <c r="A107" s="286" t="s">
        <v>264</v>
      </c>
      <c r="B107" s="286"/>
      <c r="C107" s="286"/>
      <c r="D107" s="167">
        <f>D104+D105+D106</f>
        <v>380000</v>
      </c>
      <c r="E107" s="167">
        <f t="shared" ref="E107" si="61">E104+E105+E106</f>
        <v>0</v>
      </c>
      <c r="F107" s="224">
        <f t="shared" si="60"/>
        <v>380000</v>
      </c>
      <c r="G107" s="167">
        <f>G104+G105+G106</f>
        <v>378966</v>
      </c>
      <c r="H107" s="167">
        <f t="shared" ref="H107:K107" si="62">H104+H105+H106</f>
        <v>0</v>
      </c>
      <c r="I107" s="167">
        <f t="shared" si="62"/>
        <v>0</v>
      </c>
      <c r="J107" s="167">
        <f t="shared" si="62"/>
        <v>378966</v>
      </c>
      <c r="K107" s="62">
        <f t="shared" si="62"/>
        <v>0</v>
      </c>
      <c r="L107" s="233">
        <f t="shared" si="41"/>
        <v>0.99727894736842104</v>
      </c>
      <c r="M107" s="233"/>
    </row>
    <row r="108" spans="1:13" ht="15.75">
      <c r="A108" s="284" t="s">
        <v>263</v>
      </c>
      <c r="B108" s="284"/>
      <c r="C108" s="284"/>
      <c r="D108" s="213"/>
      <c r="E108" s="213"/>
      <c r="F108" s="213"/>
      <c r="L108" s="230"/>
      <c r="M108" s="230"/>
    </row>
    <row r="109" spans="1:13" ht="18">
      <c r="A109" s="285" t="s">
        <v>156</v>
      </c>
      <c r="B109" s="285"/>
      <c r="C109" s="285"/>
      <c r="D109" s="28">
        <f>'GSLU 2'!D80</f>
        <v>380000</v>
      </c>
      <c r="E109" s="214"/>
      <c r="F109" s="214"/>
      <c r="G109" s="28">
        <f>'GSLU 2'!G80</f>
        <v>378966</v>
      </c>
      <c r="H109" s="28">
        <f>'GSLU 2'!H80</f>
        <v>0</v>
      </c>
      <c r="I109" s="28">
        <f>'GSLU 2'!H80</f>
        <v>0</v>
      </c>
      <c r="J109" s="28">
        <f>'GSLU 2'!I80</f>
        <v>378966</v>
      </c>
      <c r="L109" s="230">
        <f t="shared" si="41"/>
        <v>0.99727894736842104</v>
      </c>
      <c r="M109" s="230"/>
    </row>
    <row r="110" spans="1:13" ht="15.75">
      <c r="A110" s="260" t="s">
        <v>162</v>
      </c>
      <c r="B110" s="260"/>
      <c r="C110" s="260"/>
      <c r="D110" s="212"/>
      <c r="E110" s="212"/>
      <c r="F110" s="212"/>
      <c r="L110" s="230"/>
      <c r="M110" s="230"/>
    </row>
    <row r="111" spans="1:13" ht="15.75">
      <c r="A111" s="256" t="s">
        <v>112</v>
      </c>
      <c r="B111" s="256"/>
      <c r="C111" s="256"/>
      <c r="D111" s="190" t="e">
        <f>D56+D92+D101+D109</f>
        <v>#REF!</v>
      </c>
      <c r="F111" s="28" t="e">
        <f>D111+E111</f>
        <v>#REF!</v>
      </c>
      <c r="G111" s="190" t="e">
        <f>G56+G92+G101+G109</f>
        <v>#REF!</v>
      </c>
      <c r="J111" s="28" t="e">
        <f>G111+I111</f>
        <v>#REF!</v>
      </c>
      <c r="L111" s="230" t="e">
        <f t="shared" si="41"/>
        <v>#REF!</v>
      </c>
      <c r="M111" s="230"/>
    </row>
    <row r="112" spans="1:13" ht="15.75">
      <c r="A112" s="256" t="s">
        <v>113</v>
      </c>
      <c r="B112" s="256"/>
      <c r="C112" s="256"/>
      <c r="E112" s="28" t="e">
        <f>E59+E93+E99</f>
        <v>#REF!</v>
      </c>
      <c r="F112" s="28" t="e">
        <f t="shared" ref="F112:F115" si="63">D112+E112</f>
        <v>#REF!</v>
      </c>
      <c r="I112" s="28" t="e">
        <f>I59+I93+I99</f>
        <v>#REF!</v>
      </c>
      <c r="J112" s="28" t="e">
        <f t="shared" ref="J112:J115" si="64">G112+I112</f>
        <v>#REF!</v>
      </c>
      <c r="L112" s="230"/>
      <c r="M112" s="230" t="e">
        <f t="shared" si="44"/>
        <v>#REF!</v>
      </c>
    </row>
    <row r="113" spans="1:13" ht="15.75">
      <c r="A113" s="116" t="s">
        <v>202</v>
      </c>
      <c r="B113" s="116"/>
      <c r="C113" s="116"/>
      <c r="D113" s="190">
        <f>D57+D94</f>
        <v>27507000</v>
      </c>
      <c r="E113" s="28">
        <f>E57+E94</f>
        <v>110000</v>
      </c>
      <c r="F113" s="28">
        <f t="shared" si="63"/>
        <v>27617000</v>
      </c>
      <c r="G113" s="190">
        <f>G57+G94</f>
        <v>15330384</v>
      </c>
      <c r="I113" s="28">
        <f>I57+I94</f>
        <v>1834725</v>
      </c>
      <c r="J113" s="28">
        <f t="shared" si="64"/>
        <v>17165109</v>
      </c>
      <c r="L113" s="230">
        <f t="shared" si="41"/>
        <v>0.55732664412694954</v>
      </c>
      <c r="M113" s="230"/>
    </row>
    <row r="114" spans="1:13" ht="15.75">
      <c r="A114" s="287" t="s">
        <v>269</v>
      </c>
      <c r="B114" s="287"/>
      <c r="C114" s="287"/>
      <c r="D114" s="195">
        <f>D95</f>
        <v>400000</v>
      </c>
      <c r="E114" s="28"/>
      <c r="F114" s="28">
        <f t="shared" si="63"/>
        <v>400000</v>
      </c>
      <c r="G114" s="195">
        <f>G95</f>
        <v>400000</v>
      </c>
      <c r="I114" s="28"/>
      <c r="J114" s="195">
        <f t="shared" si="64"/>
        <v>400000</v>
      </c>
      <c r="L114" s="230">
        <f t="shared" si="41"/>
        <v>1</v>
      </c>
      <c r="M114" s="230"/>
    </row>
    <row r="115" spans="1:13" ht="15.75">
      <c r="A115" s="257" t="s">
        <v>114</v>
      </c>
      <c r="B115" s="257"/>
      <c r="C115" s="257"/>
      <c r="D115" s="190">
        <f>D58+D96</f>
        <v>28608000</v>
      </c>
      <c r="F115" s="28">
        <f t="shared" si="63"/>
        <v>28608000</v>
      </c>
      <c r="G115" s="190">
        <f>G58+G96</f>
        <v>20061793</v>
      </c>
      <c r="J115" s="28">
        <f t="shared" si="64"/>
        <v>20061793</v>
      </c>
      <c r="L115" s="230">
        <f t="shared" si="41"/>
        <v>0.70126513562639825</v>
      </c>
      <c r="M115" s="230"/>
    </row>
    <row r="116" spans="1:13" ht="18">
      <c r="A116" s="289" t="s">
        <v>169</v>
      </c>
      <c r="B116" s="289"/>
      <c r="C116" s="289"/>
      <c r="D116" s="110" t="e">
        <f>D111+D112+D113+D114+D115</f>
        <v>#REF!</v>
      </c>
      <c r="E116" s="110" t="e">
        <f t="shared" ref="E116:F116" si="65">E111+E112+E113+E114+E115</f>
        <v>#REF!</v>
      </c>
      <c r="F116" s="110" t="e">
        <f t="shared" si="65"/>
        <v>#REF!</v>
      </c>
      <c r="G116" s="110" t="e">
        <f>G111+G112+G113+G114+G115</f>
        <v>#REF!</v>
      </c>
      <c r="H116" s="110">
        <f t="shared" ref="H116:J116" si="66">H111+H112+H113+H114+H115</f>
        <v>0</v>
      </c>
      <c r="I116" s="110" t="e">
        <f t="shared" si="66"/>
        <v>#REF!</v>
      </c>
      <c r="J116" s="110" t="e">
        <f t="shared" si="66"/>
        <v>#REF!</v>
      </c>
      <c r="L116" s="232" t="e">
        <f t="shared" si="41"/>
        <v>#REF!</v>
      </c>
      <c r="M116" s="232" t="e">
        <f t="shared" si="44"/>
        <v>#REF!</v>
      </c>
    </row>
    <row r="117" spans="1:13" ht="15.75">
      <c r="L117" s="230"/>
      <c r="M117" s="230"/>
    </row>
    <row r="118" spans="1:13" ht="20.25">
      <c r="A118" s="293" t="s">
        <v>194</v>
      </c>
      <c r="B118" s="293"/>
      <c r="C118" s="293"/>
      <c r="D118" s="293"/>
      <c r="E118" s="293"/>
      <c r="F118" s="293"/>
      <c r="G118" s="293"/>
      <c r="H118" s="293"/>
      <c r="I118" s="293"/>
      <c r="J118" s="293"/>
      <c r="L118" s="230"/>
      <c r="M118" s="230"/>
    </row>
    <row r="119" spans="1:13" ht="20.25">
      <c r="A119" s="290" t="s">
        <v>222</v>
      </c>
      <c r="B119" s="290"/>
      <c r="C119" s="290"/>
      <c r="D119" s="290"/>
      <c r="E119" s="290"/>
      <c r="F119" s="290"/>
      <c r="G119" s="290"/>
      <c r="H119" s="290"/>
      <c r="I119" s="290"/>
      <c r="J119" s="290"/>
      <c r="L119" s="230"/>
      <c r="M119" s="230"/>
    </row>
    <row r="120" spans="1:13" ht="18.75">
      <c r="A120" s="262" t="s">
        <v>217</v>
      </c>
      <c r="B120" s="262"/>
      <c r="C120" s="262"/>
      <c r="D120" s="262"/>
      <c r="E120" s="262"/>
      <c r="F120" s="262"/>
      <c r="G120" s="262"/>
      <c r="H120" s="262"/>
      <c r="I120" s="262"/>
      <c r="J120" s="262"/>
      <c r="L120" s="230"/>
      <c r="M120" s="230"/>
    </row>
    <row r="121" spans="1:13" ht="20.100000000000001" customHeight="1">
      <c r="A121" s="41" t="s">
        <v>218</v>
      </c>
      <c r="B121" s="41" t="s">
        <v>45</v>
      </c>
      <c r="C121" s="42" t="s">
        <v>219</v>
      </c>
      <c r="D121" s="40">
        <v>1000000</v>
      </c>
      <c r="E121" s="225" t="s">
        <v>272</v>
      </c>
      <c r="F121" s="40">
        <v>1000000</v>
      </c>
      <c r="G121" s="40">
        <v>99681</v>
      </c>
      <c r="H121" s="40" t="e">
        <f>#REF!+#REF!+#REF!</f>
        <v>#REF!</v>
      </c>
      <c r="I121" s="40">
        <v>0</v>
      </c>
      <c r="J121" s="40">
        <f>G121+I121</f>
        <v>99681</v>
      </c>
      <c r="L121" s="230">
        <f t="shared" si="41"/>
        <v>9.9681000000000006E-2</v>
      </c>
      <c r="M121" s="230"/>
    </row>
    <row r="122" spans="1:13" ht="20.100000000000001" customHeight="1">
      <c r="A122" s="152"/>
      <c r="B122" s="291" t="s">
        <v>220</v>
      </c>
      <c r="C122" s="291"/>
      <c r="D122" s="291"/>
      <c r="E122" s="291"/>
      <c r="F122" s="291"/>
      <c r="G122" s="291"/>
      <c r="H122" s="291"/>
      <c r="I122" s="291"/>
      <c r="J122" s="291"/>
      <c r="L122" s="230"/>
      <c r="M122" s="230"/>
    </row>
    <row r="123" spans="1:13" ht="18">
      <c r="A123" s="256" t="s">
        <v>112</v>
      </c>
      <c r="B123" s="256"/>
      <c r="C123" s="256"/>
      <c r="D123" s="127">
        <v>1000000</v>
      </c>
      <c r="E123" s="210"/>
      <c r="F123" s="127">
        <v>1000000</v>
      </c>
      <c r="G123" s="127">
        <f>G121</f>
        <v>99681</v>
      </c>
      <c r="H123" s="127"/>
      <c r="I123" s="127">
        <v>0</v>
      </c>
      <c r="J123" s="127">
        <f>G123+I123</f>
        <v>99681</v>
      </c>
      <c r="L123" s="230">
        <f t="shared" si="41"/>
        <v>9.9681000000000006E-2</v>
      </c>
      <c r="M123" s="230"/>
    </row>
    <row r="124" spans="1:13" ht="18">
      <c r="A124" s="150"/>
      <c r="B124" s="288" t="s">
        <v>221</v>
      </c>
      <c r="C124" s="288"/>
      <c r="D124" s="216"/>
      <c r="E124" s="216"/>
      <c r="F124" s="216"/>
      <c r="G124" s="127">
        <f>G121</f>
        <v>99681</v>
      </c>
      <c r="H124" s="127"/>
      <c r="I124" s="127">
        <f>I121</f>
        <v>0</v>
      </c>
      <c r="J124" s="127">
        <f>J121</f>
        <v>99681</v>
      </c>
      <c r="L124" s="230"/>
      <c r="M124" s="230"/>
    </row>
    <row r="125" spans="1:13" ht="20.25">
      <c r="A125" s="290" t="s">
        <v>223</v>
      </c>
      <c r="B125" s="290"/>
      <c r="C125" s="290"/>
      <c r="D125" s="290"/>
      <c r="E125" s="290"/>
      <c r="F125" s="290"/>
      <c r="G125" s="290"/>
      <c r="H125" s="290"/>
      <c r="I125" s="290"/>
      <c r="J125" s="290"/>
      <c r="L125" s="230"/>
      <c r="M125" s="230"/>
    </row>
    <row r="126" spans="1:13" ht="18.75">
      <c r="A126" s="262" t="s">
        <v>196</v>
      </c>
      <c r="B126" s="262"/>
      <c r="C126" s="262"/>
      <c r="D126" s="262"/>
      <c r="E126" s="262"/>
      <c r="F126" s="262"/>
      <c r="G126" s="262"/>
      <c r="H126" s="262"/>
      <c r="I126" s="262"/>
      <c r="J126" s="262"/>
      <c r="L126" s="230"/>
      <c r="M126" s="230"/>
    </row>
    <row r="127" spans="1:13" ht="72">
      <c r="A127" s="41" t="s">
        <v>224</v>
      </c>
      <c r="B127" s="41" t="s">
        <v>45</v>
      </c>
      <c r="C127" s="42" t="s">
        <v>209</v>
      </c>
      <c r="D127" s="226">
        <v>85330000</v>
      </c>
      <c r="E127" s="40" t="s">
        <v>272</v>
      </c>
      <c r="F127" s="40">
        <f>D127+E127</f>
        <v>85330000</v>
      </c>
      <c r="G127" s="226">
        <v>13798469</v>
      </c>
      <c r="H127" s="40" t="e">
        <f>#REF!+#REF!+#REF!</f>
        <v>#REF!</v>
      </c>
      <c r="I127" s="40">
        <v>0</v>
      </c>
      <c r="J127" s="40">
        <f>G127+I127</f>
        <v>13798469</v>
      </c>
      <c r="L127" s="230">
        <f t="shared" si="41"/>
        <v>0.1617071252783312</v>
      </c>
      <c r="M127" s="230"/>
    </row>
    <row r="128" spans="1:13" ht="72">
      <c r="A128" s="41" t="s">
        <v>225</v>
      </c>
      <c r="B128" s="41" t="s">
        <v>50</v>
      </c>
      <c r="C128" s="42" t="s">
        <v>210</v>
      </c>
      <c r="D128" s="226">
        <v>7500000</v>
      </c>
      <c r="E128" s="40" t="s">
        <v>272</v>
      </c>
      <c r="F128" s="40">
        <f t="shared" ref="F128:F130" si="67">D128+E128</f>
        <v>7500000</v>
      </c>
      <c r="G128" s="226">
        <v>1867000</v>
      </c>
      <c r="H128" s="40"/>
      <c r="I128" s="40">
        <v>0</v>
      </c>
      <c r="J128" s="40">
        <f>G128+I128</f>
        <v>1867000</v>
      </c>
      <c r="L128" s="230">
        <f t="shared" si="41"/>
        <v>0.24893333333333334</v>
      </c>
      <c r="M128" s="230"/>
    </row>
    <row r="129" spans="1:13" ht="36">
      <c r="A129" s="41" t="s">
        <v>226</v>
      </c>
      <c r="B129" s="41" t="s">
        <v>52</v>
      </c>
      <c r="C129" s="42" t="s">
        <v>29</v>
      </c>
      <c r="D129" s="40">
        <v>50000</v>
      </c>
      <c r="E129" s="40" t="s">
        <v>272</v>
      </c>
      <c r="F129" s="40">
        <f t="shared" si="67"/>
        <v>50000</v>
      </c>
      <c r="G129" s="40">
        <v>16500</v>
      </c>
      <c r="H129" s="40"/>
      <c r="I129" s="40">
        <v>0</v>
      </c>
      <c r="J129" s="40">
        <f>G129+I129</f>
        <v>16500</v>
      </c>
      <c r="L129" s="230">
        <f t="shared" si="41"/>
        <v>0.33</v>
      </c>
      <c r="M129" s="230"/>
    </row>
    <row r="130" spans="1:13" ht="18">
      <c r="A130" s="265" t="s">
        <v>198</v>
      </c>
      <c r="B130" s="266"/>
      <c r="C130" s="267"/>
      <c r="D130" s="90">
        <f>D127+D128+D129</f>
        <v>92880000</v>
      </c>
      <c r="E130" s="90">
        <f>E127+E128+E129</f>
        <v>0</v>
      </c>
      <c r="F130" s="40">
        <f t="shared" si="67"/>
        <v>92880000</v>
      </c>
      <c r="G130" s="90">
        <f>G127+G128+G129</f>
        <v>15681969</v>
      </c>
      <c r="H130" s="90" t="e">
        <f t="shared" ref="H130:J130" si="68">H127+H128+H129</f>
        <v>#REF!</v>
      </c>
      <c r="I130" s="90">
        <f t="shared" si="68"/>
        <v>0</v>
      </c>
      <c r="J130" s="90">
        <f t="shared" si="68"/>
        <v>15681969</v>
      </c>
      <c r="L130" s="230">
        <f t="shared" si="41"/>
        <v>0.16884118217054264</v>
      </c>
      <c r="M130" s="230"/>
    </row>
    <row r="131" spans="1:13" ht="15.75">
      <c r="C131" s="292" t="s">
        <v>227</v>
      </c>
      <c r="D131" s="292"/>
      <c r="E131" s="292"/>
      <c r="F131" s="292"/>
      <c r="G131" s="292"/>
      <c r="H131" s="292"/>
      <c r="I131" s="292"/>
      <c r="J131" s="292"/>
      <c r="K131" s="292"/>
      <c r="L131" s="230"/>
      <c r="M131" s="230"/>
    </row>
    <row r="132" spans="1:13" ht="15.75">
      <c r="A132" s="259" t="s">
        <v>112</v>
      </c>
      <c r="B132" s="259"/>
      <c r="C132" s="259"/>
      <c r="D132" s="28">
        <f>D130</f>
        <v>92880000</v>
      </c>
      <c r="E132" s="210"/>
      <c r="F132" s="28">
        <f>F130</f>
        <v>92880000</v>
      </c>
      <c r="G132" s="28">
        <f>G130</f>
        <v>15681969</v>
      </c>
      <c r="J132" s="28">
        <f>J130</f>
        <v>15681969</v>
      </c>
      <c r="L132" s="230">
        <f t="shared" si="41"/>
        <v>0.16884118217054264</v>
      </c>
      <c r="M132" s="230"/>
    </row>
    <row r="133" spans="1:13" ht="15.75">
      <c r="B133" s="255" t="s">
        <v>228</v>
      </c>
      <c r="C133" s="255"/>
      <c r="D133" s="209"/>
      <c r="E133" s="209"/>
      <c r="F133" s="209"/>
      <c r="L133" s="230"/>
      <c r="M133" s="230"/>
    </row>
    <row r="134" spans="1:13" ht="15.75">
      <c r="A134" s="259" t="s">
        <v>112</v>
      </c>
      <c r="B134" s="259"/>
      <c r="C134" s="259"/>
      <c r="D134" s="28">
        <f>D121+D130</f>
        <v>93880000</v>
      </c>
      <c r="E134" s="210"/>
      <c r="F134" s="28">
        <f>F121+F130</f>
        <v>93880000</v>
      </c>
      <c r="G134" s="28">
        <f>G121+G130</f>
        <v>15781650</v>
      </c>
      <c r="J134" s="28">
        <f>J121+J130</f>
        <v>15781650</v>
      </c>
      <c r="L134" s="230">
        <f t="shared" si="41"/>
        <v>0.16810449510012782</v>
      </c>
      <c r="M134" s="230"/>
    </row>
    <row r="135" spans="1:13" ht="15.75">
      <c r="A135" s="182"/>
      <c r="B135" s="288" t="s">
        <v>266</v>
      </c>
      <c r="C135" s="288"/>
      <c r="D135" s="216"/>
      <c r="E135" s="216"/>
      <c r="F135" s="216"/>
      <c r="G135" s="28"/>
      <c r="J135" s="28"/>
      <c r="L135" s="230"/>
      <c r="M135" s="230"/>
    </row>
    <row r="136" spans="1:13" ht="15.75">
      <c r="A136" s="256" t="s">
        <v>112</v>
      </c>
      <c r="B136" s="256"/>
      <c r="C136" s="256"/>
      <c r="D136" s="190" t="e">
        <f>D111+D134</f>
        <v>#REF!</v>
      </c>
      <c r="E136" s="210"/>
      <c r="F136" s="28" t="e">
        <f>D136+E136</f>
        <v>#REF!</v>
      </c>
      <c r="G136" s="190" t="e">
        <f>G111+G134</f>
        <v>#REF!</v>
      </c>
      <c r="J136" s="28" t="e">
        <f>G136+I136</f>
        <v>#REF!</v>
      </c>
      <c r="L136" s="230" t="e">
        <f t="shared" si="41"/>
        <v>#REF!</v>
      </c>
      <c r="M136" s="230"/>
    </row>
    <row r="137" spans="1:13" ht="15.75">
      <c r="A137" s="256" t="s">
        <v>113</v>
      </c>
      <c r="B137" s="256"/>
      <c r="C137" s="256"/>
      <c r="D137" s="28"/>
      <c r="E137" s="28" t="e">
        <f>E112+E134</f>
        <v>#REF!</v>
      </c>
      <c r="F137" s="28" t="e">
        <f t="shared" ref="F137:F140" si="69">D137+E137</f>
        <v>#REF!</v>
      </c>
      <c r="G137" s="28"/>
      <c r="I137" s="28" t="e">
        <f>I112+I134</f>
        <v>#REF!</v>
      </c>
      <c r="J137" s="28" t="e">
        <f t="shared" ref="J137:J140" si="70">G137+I137</f>
        <v>#REF!</v>
      </c>
      <c r="L137" s="230"/>
      <c r="M137" s="230" t="e">
        <f t="shared" ref="M137:M141" si="71">I137/E137</f>
        <v>#REF!</v>
      </c>
    </row>
    <row r="138" spans="1:13" ht="15.75">
      <c r="A138" s="182" t="s">
        <v>202</v>
      </c>
      <c r="B138" s="182"/>
      <c r="C138" s="182"/>
      <c r="D138" s="190">
        <f>D113</f>
        <v>27507000</v>
      </c>
      <c r="E138" s="210"/>
      <c r="F138" s="28">
        <f t="shared" si="69"/>
        <v>27507000</v>
      </c>
      <c r="G138" s="190">
        <f>G113</f>
        <v>15330384</v>
      </c>
      <c r="J138" s="28">
        <f t="shared" si="70"/>
        <v>15330384</v>
      </c>
      <c r="L138" s="230">
        <f t="shared" ref="L138:L141" si="72">G138/D138</f>
        <v>0.55732664412694954</v>
      </c>
      <c r="M138" s="230"/>
    </row>
    <row r="139" spans="1:13" ht="15.75">
      <c r="A139" s="287" t="s">
        <v>269</v>
      </c>
      <c r="B139" s="287"/>
      <c r="C139" s="287"/>
      <c r="D139" s="195">
        <f>D114</f>
        <v>400000</v>
      </c>
      <c r="E139" s="215"/>
      <c r="F139" s="195">
        <f t="shared" si="69"/>
        <v>400000</v>
      </c>
      <c r="G139" s="195">
        <f>G114</f>
        <v>400000</v>
      </c>
      <c r="J139" s="195">
        <f t="shared" si="70"/>
        <v>400000</v>
      </c>
      <c r="L139" s="230">
        <f t="shared" si="72"/>
        <v>1</v>
      </c>
      <c r="M139" s="230"/>
    </row>
    <row r="140" spans="1:13" ht="15.75">
      <c r="A140" s="257" t="s">
        <v>114</v>
      </c>
      <c r="B140" s="257"/>
      <c r="C140" s="257"/>
      <c r="D140" s="190">
        <f>D115</f>
        <v>28608000</v>
      </c>
      <c r="E140" s="211"/>
      <c r="F140" s="28">
        <f t="shared" si="69"/>
        <v>28608000</v>
      </c>
      <c r="G140" s="190">
        <f>G115</f>
        <v>20061793</v>
      </c>
      <c r="J140" s="28">
        <f t="shared" si="70"/>
        <v>20061793</v>
      </c>
      <c r="L140" s="230">
        <f t="shared" si="72"/>
        <v>0.70126513562639825</v>
      </c>
      <c r="M140" s="230"/>
    </row>
    <row r="141" spans="1:13" ht="15.75">
      <c r="A141" s="276" t="s">
        <v>229</v>
      </c>
      <c r="B141" s="276"/>
      <c r="C141" s="276"/>
      <c r="D141" s="151" t="e">
        <f>D136+D137+D138+D139+D140</f>
        <v>#REF!</v>
      </c>
      <c r="E141" s="151" t="e">
        <f>E136+E137+E138+E139+E140</f>
        <v>#REF!</v>
      </c>
      <c r="F141" s="151" t="e">
        <f t="shared" ref="F141" si="73">F136+F137+F138+F139+F140</f>
        <v>#REF!</v>
      </c>
      <c r="G141" s="151" t="e">
        <f>G136+G137+G138+G139+G140</f>
        <v>#REF!</v>
      </c>
      <c r="H141" s="151">
        <f t="shared" ref="H141:J141" si="74">H136+H137+H138+H139+H140</f>
        <v>0</v>
      </c>
      <c r="I141" s="151" t="e">
        <f t="shared" si="74"/>
        <v>#REF!</v>
      </c>
      <c r="J141" s="151" t="e">
        <f t="shared" si="74"/>
        <v>#REF!</v>
      </c>
      <c r="L141" s="233" t="e">
        <f t="shared" si="72"/>
        <v>#REF!</v>
      </c>
      <c r="M141" s="233" t="e">
        <f t="shared" si="71"/>
        <v>#REF!</v>
      </c>
    </row>
    <row r="142" spans="1:13">
      <c r="G142" s="28">
        <v>683108000</v>
      </c>
    </row>
    <row r="143" spans="1:13">
      <c r="C143" s="197" t="s">
        <v>268</v>
      </c>
      <c r="D143" s="197"/>
      <c r="E143" s="197"/>
      <c r="F143" s="197"/>
      <c r="G143" s="198" t="e">
        <f>G141-G142</f>
        <v>#REF!</v>
      </c>
    </row>
    <row r="145" spans="7:7">
      <c r="G145" s="28">
        <v>683734000</v>
      </c>
    </row>
    <row r="146" spans="7:7">
      <c r="G146" s="195">
        <v>400000</v>
      </c>
    </row>
    <row r="147" spans="7:7">
      <c r="G147" s="28">
        <f>SUM(G145:G146)</f>
        <v>684134000</v>
      </c>
    </row>
    <row r="277" ht="15.75" customHeight="1"/>
    <row r="288" ht="15.75" customHeight="1"/>
    <row r="305" ht="15.75" customHeight="1"/>
    <row r="315" ht="19.5" customHeight="1"/>
  </sheetData>
  <mergeCells count="46">
    <mergeCell ref="A140:C140"/>
    <mergeCell ref="A116:C116"/>
    <mergeCell ref="A134:C134"/>
    <mergeCell ref="A119:J119"/>
    <mergeCell ref="A120:J120"/>
    <mergeCell ref="B122:J122"/>
    <mergeCell ref="A123:C123"/>
    <mergeCell ref="B124:C124"/>
    <mergeCell ref="A130:C130"/>
    <mergeCell ref="C131:K131"/>
    <mergeCell ref="A132:C132"/>
    <mergeCell ref="B133:C133"/>
    <mergeCell ref="A118:J118"/>
    <mergeCell ref="A125:J125"/>
    <mergeCell ref="A126:J126"/>
    <mergeCell ref="A139:C139"/>
    <mergeCell ref="A137:C137"/>
    <mergeCell ref="A90:C90"/>
    <mergeCell ref="A62:J62"/>
    <mergeCell ref="A111:C111"/>
    <mergeCell ref="A103:B103"/>
    <mergeCell ref="A108:C108"/>
    <mergeCell ref="A109:C109"/>
    <mergeCell ref="A107:C107"/>
    <mergeCell ref="A95:C95"/>
    <mergeCell ref="A93:C93"/>
    <mergeCell ref="A96:C96"/>
    <mergeCell ref="A114:C114"/>
    <mergeCell ref="B135:C135"/>
    <mergeCell ref="A136:C136"/>
    <mergeCell ref="A141:C141"/>
    <mergeCell ref="A1:J2"/>
    <mergeCell ref="A54:C54"/>
    <mergeCell ref="A61:J61"/>
    <mergeCell ref="A3:J3"/>
    <mergeCell ref="A4:J4"/>
    <mergeCell ref="A7:J7"/>
    <mergeCell ref="A55:C55"/>
    <mergeCell ref="A91:C91"/>
    <mergeCell ref="A92:C92"/>
    <mergeCell ref="A112:C112"/>
    <mergeCell ref="A115:C115"/>
    <mergeCell ref="A98:B98"/>
    <mergeCell ref="A100:C100"/>
    <mergeCell ref="A101:C101"/>
    <mergeCell ref="A110:C110"/>
  </mergeCells>
  <printOptions horizontalCentered="1"/>
  <pageMargins left="0.23622047244094491" right="0.23622047244094491" top="0.27559055118110237" bottom="0.35433070866141736" header="0.31496062992125984" footer="0.19685039370078741"/>
  <pageSetup paperSize="9" scale="57" fitToWidth="2" fitToHeight="2" orientation="landscape" r:id="rId1"/>
  <headerFooter alignWithMargins="0"/>
  <rowBreaks count="3" manualBreakCount="3">
    <brk id="32" max="12" man="1"/>
    <brk id="60" max="12" man="1"/>
    <brk id="116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O302"/>
  <sheetViews>
    <sheetView topLeftCell="A8" zoomScale="75" zoomScaleNormal="75" workbookViewId="0">
      <selection activeCell="K8" sqref="K8:O16"/>
    </sheetView>
  </sheetViews>
  <sheetFormatPr defaultRowHeight="15"/>
  <cols>
    <col min="1" max="1" width="9.5703125" style="2" customWidth="1"/>
    <col min="2" max="2" width="8.42578125" style="2" customWidth="1"/>
    <col min="3" max="3" width="56" style="2" customWidth="1"/>
    <col min="4" max="4" width="19.42578125" style="2" customWidth="1"/>
    <col min="5" max="5" width="19.28515625" style="2" customWidth="1"/>
    <col min="6" max="6" width="20.7109375" style="2" customWidth="1"/>
    <col min="7" max="7" width="17.85546875" style="2" customWidth="1"/>
    <col min="8" max="8" width="16.85546875" style="2" customWidth="1"/>
    <col min="9" max="9" width="14.42578125" style="2" hidden="1" customWidth="1"/>
    <col min="10" max="10" width="16.140625" style="2" customWidth="1"/>
    <col min="11" max="11" width="13.85546875" style="2" customWidth="1"/>
    <col min="12" max="12" width="11.7109375" style="2" bestFit="1" customWidth="1"/>
    <col min="13" max="13" width="9.140625" style="2"/>
    <col min="14" max="14" width="17" style="2" customWidth="1"/>
    <col min="15" max="16384" width="9.140625" style="2"/>
  </cols>
  <sheetData>
    <row r="1" spans="1:249" ht="9.9499999999999993" customHeight="1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249" ht="9.9499999999999993" customHeight="1">
      <c r="A2" s="295"/>
      <c r="B2" s="295"/>
      <c r="C2" s="295"/>
      <c r="D2" s="295"/>
      <c r="E2" s="295"/>
      <c r="F2" s="295"/>
      <c r="G2" s="295"/>
      <c r="H2" s="295"/>
      <c r="I2" s="295"/>
      <c r="J2" s="295"/>
    </row>
    <row r="3" spans="1:249" ht="18" customHeight="1">
      <c r="A3" s="296" t="s">
        <v>190</v>
      </c>
      <c r="B3" s="296"/>
      <c r="C3" s="296"/>
      <c r="D3" s="296"/>
      <c r="E3" s="296"/>
      <c r="F3" s="296"/>
      <c r="G3" s="296"/>
      <c r="H3" s="296"/>
      <c r="I3" s="296"/>
      <c r="J3" s="296"/>
    </row>
    <row r="4" spans="1:249" ht="18" customHeight="1">
      <c r="A4" s="253" t="s">
        <v>191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249" s="3" customFormat="1" ht="54.95" customHeight="1" thickBot="1">
      <c r="A5" s="26" t="s">
        <v>63</v>
      </c>
      <c r="B5" s="26" t="s">
        <v>56</v>
      </c>
      <c r="C5" s="27" t="s">
        <v>1</v>
      </c>
      <c r="D5" s="47" t="s">
        <v>211</v>
      </c>
      <c r="E5" s="47" t="s">
        <v>107</v>
      </c>
      <c r="F5" s="46" t="s">
        <v>101</v>
      </c>
      <c r="G5" s="203" t="s">
        <v>280</v>
      </c>
      <c r="H5" s="47" t="s">
        <v>271</v>
      </c>
      <c r="I5" s="47" t="s">
        <v>107</v>
      </c>
      <c r="J5" s="204" t="s">
        <v>279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</row>
    <row r="6" spans="1:249" s="4" customFormat="1">
      <c r="A6" s="26" t="s">
        <v>57</v>
      </c>
      <c r="B6" s="26" t="s">
        <v>58</v>
      </c>
      <c r="C6" s="26" t="s">
        <v>59</v>
      </c>
      <c r="D6" s="26" t="s">
        <v>60</v>
      </c>
      <c r="E6" s="26" t="s">
        <v>61</v>
      </c>
      <c r="F6" s="26" t="s">
        <v>99</v>
      </c>
      <c r="G6" s="26" t="s">
        <v>270</v>
      </c>
      <c r="H6" s="26" t="s">
        <v>106</v>
      </c>
      <c r="I6" s="26" t="s">
        <v>99</v>
      </c>
      <c r="J6" s="26" t="s">
        <v>120</v>
      </c>
    </row>
    <row r="7" spans="1:249" s="4" customFormat="1" ht="18">
      <c r="A7" s="298" t="s">
        <v>256</v>
      </c>
      <c r="B7" s="298"/>
      <c r="C7" s="298"/>
      <c r="D7" s="298"/>
      <c r="E7" s="298"/>
      <c r="F7" s="298"/>
      <c r="G7" s="298"/>
      <c r="H7" s="298"/>
      <c r="I7" s="298"/>
      <c r="J7" s="298"/>
    </row>
    <row r="8" spans="1:249" s="4" customFormat="1" ht="24.95" customHeight="1">
      <c r="A8" s="37" t="s">
        <v>188</v>
      </c>
      <c r="B8" s="59" t="s">
        <v>37</v>
      </c>
      <c r="C8" s="20" t="s">
        <v>35</v>
      </c>
      <c r="D8" s="39">
        <v>35609000</v>
      </c>
      <c r="E8" s="12">
        <v>300000</v>
      </c>
      <c r="F8" s="39">
        <f>D8+E8</f>
        <v>35909000</v>
      </c>
      <c r="G8" s="39">
        <v>27795108</v>
      </c>
      <c r="H8" s="12">
        <v>205667.84</v>
      </c>
      <c r="I8" s="12" t="e">
        <f>#REF!</f>
        <v>#REF!</v>
      </c>
      <c r="J8" s="12">
        <f t="shared" ref="J8:J47" si="0">H8+G8</f>
        <v>28000775.84</v>
      </c>
      <c r="N8" s="62"/>
    </row>
    <row r="9" spans="1:249" ht="24.95" customHeight="1">
      <c r="A9" s="37" t="s">
        <v>155</v>
      </c>
      <c r="B9" s="59" t="s">
        <v>38</v>
      </c>
      <c r="C9" s="22" t="s">
        <v>2</v>
      </c>
      <c r="D9" s="39">
        <v>6374000</v>
      </c>
      <c r="E9" s="12">
        <v>53000</v>
      </c>
      <c r="F9" s="39">
        <f t="shared" ref="F9:F48" si="1">D9+E9</f>
        <v>6427000</v>
      </c>
      <c r="G9" s="39">
        <v>4975291</v>
      </c>
      <c r="H9" s="12">
        <v>58572.04</v>
      </c>
      <c r="I9" s="12">
        <v>108000</v>
      </c>
      <c r="J9" s="12">
        <f t="shared" si="0"/>
        <v>5033863.04</v>
      </c>
    </row>
    <row r="10" spans="1:249" ht="24.95" customHeight="1">
      <c r="A10" s="37" t="s">
        <v>150</v>
      </c>
      <c r="B10" s="59" t="s">
        <v>39</v>
      </c>
      <c r="C10" s="20" t="s">
        <v>23</v>
      </c>
      <c r="D10" s="169">
        <v>1450000</v>
      </c>
      <c r="E10" s="12">
        <v>300000</v>
      </c>
      <c r="F10" s="12">
        <f t="shared" si="1"/>
        <v>1750000</v>
      </c>
      <c r="G10" s="169">
        <v>928620</v>
      </c>
      <c r="H10" s="12">
        <v>201870</v>
      </c>
      <c r="I10" s="12" t="e">
        <f>#REF!</f>
        <v>#REF!</v>
      </c>
      <c r="J10" s="12">
        <f t="shared" si="0"/>
        <v>1130490</v>
      </c>
      <c r="L10" s="28"/>
      <c r="N10" s="28"/>
    </row>
    <row r="11" spans="1:249" ht="24.95" customHeight="1">
      <c r="A11" s="37" t="s">
        <v>189</v>
      </c>
      <c r="B11" s="59" t="s">
        <v>40</v>
      </c>
      <c r="C11" s="20" t="s">
        <v>19</v>
      </c>
      <c r="D11" s="12">
        <v>1716000</v>
      </c>
      <c r="E11" s="12">
        <v>2012000</v>
      </c>
      <c r="F11" s="12">
        <f t="shared" si="1"/>
        <v>3728000</v>
      </c>
      <c r="G11" s="12">
        <v>0</v>
      </c>
      <c r="H11" s="12">
        <v>1042622</v>
      </c>
      <c r="I11" s="12" t="e">
        <f>#REF!+#REF!</f>
        <v>#REF!</v>
      </c>
      <c r="J11" s="12">
        <f t="shared" si="0"/>
        <v>1042622</v>
      </c>
    </row>
    <row r="12" spans="1:249" ht="24.95" customHeight="1">
      <c r="A12" s="37" t="s">
        <v>151</v>
      </c>
      <c r="B12" s="59" t="s">
        <v>41</v>
      </c>
      <c r="C12" s="20" t="s">
        <v>33</v>
      </c>
      <c r="D12" s="12">
        <v>0</v>
      </c>
      <c r="E12" s="12">
        <v>50000</v>
      </c>
      <c r="F12" s="12">
        <f t="shared" si="1"/>
        <v>50000</v>
      </c>
      <c r="G12" s="12">
        <v>0</v>
      </c>
      <c r="H12" s="12">
        <v>28810</v>
      </c>
      <c r="I12" s="14" t="e">
        <f>#REF!</f>
        <v>#REF!</v>
      </c>
      <c r="J12" s="12">
        <f t="shared" si="0"/>
        <v>28810</v>
      </c>
    </row>
    <row r="13" spans="1:249" ht="24.95" customHeight="1">
      <c r="A13" s="37" t="s">
        <v>230</v>
      </c>
      <c r="B13" s="59" t="s">
        <v>42</v>
      </c>
      <c r="C13" s="22" t="s">
        <v>30</v>
      </c>
      <c r="D13" s="169">
        <v>1550000</v>
      </c>
      <c r="E13" s="12">
        <v>360000</v>
      </c>
      <c r="F13" s="12">
        <f t="shared" si="1"/>
        <v>1910000</v>
      </c>
      <c r="G13" s="169">
        <v>1158000</v>
      </c>
      <c r="H13" s="12">
        <v>0</v>
      </c>
      <c r="I13" s="12"/>
      <c r="J13" s="12">
        <f t="shared" si="0"/>
        <v>1158000</v>
      </c>
    </row>
    <row r="14" spans="1:249" ht="24.95" customHeight="1">
      <c r="A14" s="37" t="s">
        <v>231</v>
      </c>
      <c r="B14" s="37" t="s">
        <v>43</v>
      </c>
      <c r="C14" s="38" t="s">
        <v>66</v>
      </c>
      <c r="D14" s="39">
        <f>D15+D17</f>
        <v>4784000</v>
      </c>
      <c r="E14" s="39">
        <f t="shared" ref="E14" si="2">E15+E17</f>
        <v>1000000</v>
      </c>
      <c r="F14" s="39">
        <f t="shared" si="1"/>
        <v>5784000</v>
      </c>
      <c r="G14" s="39">
        <f>G15+G17</f>
        <v>2567948.5499999998</v>
      </c>
      <c r="H14" s="39">
        <f t="shared" ref="H14:J14" si="3">H15+H17</f>
        <v>511905.2</v>
      </c>
      <c r="I14" s="39">
        <f t="shared" si="3"/>
        <v>0</v>
      </c>
      <c r="J14" s="39">
        <f t="shared" si="3"/>
        <v>3079853.75</v>
      </c>
    </row>
    <row r="15" spans="1:249" ht="24.95" customHeight="1">
      <c r="A15" s="10"/>
      <c r="B15" s="10"/>
      <c r="C15" s="22" t="s">
        <v>80</v>
      </c>
      <c r="D15" s="12">
        <v>4784000</v>
      </c>
      <c r="E15" s="12">
        <v>1000000</v>
      </c>
      <c r="F15" s="12">
        <f t="shared" si="1"/>
        <v>5784000</v>
      </c>
      <c r="G15" s="12">
        <v>2567948.5499999998</v>
      </c>
      <c r="H15" s="12">
        <v>511905.2</v>
      </c>
      <c r="I15" s="12"/>
      <c r="J15" s="12">
        <f>G15+H15</f>
        <v>3079853.75</v>
      </c>
      <c r="K15" s="136"/>
      <c r="L15" s="121"/>
    </row>
    <row r="16" spans="1:249" ht="24.95" customHeight="1">
      <c r="A16" s="10"/>
      <c r="B16" s="10"/>
      <c r="C16" s="22" t="s">
        <v>82</v>
      </c>
      <c r="D16" s="12"/>
      <c r="E16" s="12"/>
      <c r="F16" s="12">
        <f t="shared" si="1"/>
        <v>0</v>
      </c>
      <c r="G16" s="12"/>
      <c r="H16" s="12"/>
      <c r="I16" s="12"/>
      <c r="J16" s="12"/>
    </row>
    <row r="17" spans="1:10" ht="24.95" customHeight="1">
      <c r="A17" s="10"/>
      <c r="B17" s="10"/>
      <c r="C17" s="22" t="s">
        <v>81</v>
      </c>
      <c r="D17" s="12">
        <v>0</v>
      </c>
      <c r="E17" s="12"/>
      <c r="F17" s="12">
        <f t="shared" si="1"/>
        <v>0</v>
      </c>
      <c r="G17" s="12">
        <v>0</v>
      </c>
      <c r="H17" s="12"/>
      <c r="I17" s="12"/>
      <c r="J17" s="12"/>
    </row>
    <row r="18" spans="1:10" ht="24.95" customHeight="1">
      <c r="A18" s="37" t="s">
        <v>197</v>
      </c>
      <c r="B18" s="37" t="s">
        <v>44</v>
      </c>
      <c r="C18" s="38" t="s">
        <v>84</v>
      </c>
      <c r="D18" s="39">
        <f>D19+D20+D21</f>
        <v>110000</v>
      </c>
      <c r="E18" s="39">
        <f t="shared" ref="E18" si="4">E19+E20+E21</f>
        <v>320000</v>
      </c>
      <c r="F18" s="39">
        <f t="shared" si="1"/>
        <v>430000</v>
      </c>
      <c r="G18" s="39">
        <f>G19+G20+G21</f>
        <v>0</v>
      </c>
      <c r="H18" s="39">
        <f t="shared" ref="H18:J18" si="5">H19+H20+H21</f>
        <v>60328.81</v>
      </c>
      <c r="I18" s="39">
        <f t="shared" si="5"/>
        <v>0</v>
      </c>
      <c r="J18" s="39">
        <f t="shared" si="5"/>
        <v>60328.81</v>
      </c>
    </row>
    <row r="19" spans="1:10" ht="24.95" customHeight="1">
      <c r="A19" s="10"/>
      <c r="B19" s="10"/>
      <c r="C19" s="22" t="s">
        <v>80</v>
      </c>
      <c r="D19" s="12">
        <v>110000</v>
      </c>
      <c r="E19" s="12">
        <v>320000</v>
      </c>
      <c r="F19" s="12">
        <f t="shared" si="1"/>
        <v>430000</v>
      </c>
      <c r="G19" s="12">
        <v>0</v>
      </c>
      <c r="H19" s="12">
        <v>60328.81</v>
      </c>
      <c r="I19" s="12"/>
      <c r="J19" s="12">
        <f>G19+H19</f>
        <v>60328.81</v>
      </c>
    </row>
    <row r="20" spans="1:10" ht="24.95" customHeight="1">
      <c r="A20" s="10"/>
      <c r="B20" s="10"/>
      <c r="C20" s="22" t="s">
        <v>82</v>
      </c>
      <c r="D20" s="12">
        <v>0</v>
      </c>
      <c r="E20" s="12"/>
      <c r="F20" s="12">
        <f t="shared" si="1"/>
        <v>0</v>
      </c>
      <c r="G20" s="12">
        <v>0</v>
      </c>
      <c r="H20" s="12"/>
      <c r="I20" s="12"/>
      <c r="J20" s="12">
        <f t="shared" ref="J20:J21" si="6">G20+H20</f>
        <v>0</v>
      </c>
    </row>
    <row r="21" spans="1:10" ht="24.95" customHeight="1">
      <c r="A21" s="10"/>
      <c r="B21" s="10"/>
      <c r="C21" s="22" t="s">
        <v>81</v>
      </c>
      <c r="D21" s="12">
        <v>0</v>
      </c>
      <c r="E21" s="12"/>
      <c r="F21" s="12">
        <f t="shared" si="1"/>
        <v>0</v>
      </c>
      <c r="G21" s="12">
        <v>0</v>
      </c>
      <c r="H21" s="12"/>
      <c r="I21" s="12"/>
      <c r="J21" s="12">
        <f t="shared" si="6"/>
        <v>0</v>
      </c>
    </row>
    <row r="22" spans="1:10" ht="24.95" customHeight="1">
      <c r="A22" s="37" t="s">
        <v>232</v>
      </c>
      <c r="B22" s="37" t="s">
        <v>45</v>
      </c>
      <c r="C22" s="38" t="s">
        <v>72</v>
      </c>
      <c r="D22" s="39">
        <f>D23+D24+D25</f>
        <v>593000</v>
      </c>
      <c r="E22" s="39">
        <f t="shared" ref="E22" si="7">E23+E24+E25</f>
        <v>1070000</v>
      </c>
      <c r="F22" s="39">
        <f t="shared" si="1"/>
        <v>1663000</v>
      </c>
      <c r="G22" s="39">
        <f>G23+G24+G25</f>
        <v>214010.62</v>
      </c>
      <c r="H22" s="39">
        <f t="shared" ref="H22:J22" si="8">H23+H24+H25</f>
        <v>429410.63</v>
      </c>
      <c r="I22" s="39">
        <f t="shared" si="8"/>
        <v>0</v>
      </c>
      <c r="J22" s="39">
        <f t="shared" si="8"/>
        <v>643421.25</v>
      </c>
    </row>
    <row r="23" spans="1:10" ht="24.95" customHeight="1">
      <c r="A23" s="10"/>
      <c r="B23" s="10"/>
      <c r="C23" s="22" t="s">
        <v>80</v>
      </c>
      <c r="D23" s="12">
        <v>383000</v>
      </c>
      <c r="E23" s="12">
        <v>1070000</v>
      </c>
      <c r="F23" s="12">
        <f t="shared" si="1"/>
        <v>1453000</v>
      </c>
      <c r="G23" s="12">
        <v>19998.62</v>
      </c>
      <c r="H23" s="12">
        <v>429410.63</v>
      </c>
      <c r="I23" s="12"/>
      <c r="J23" s="12">
        <f>G23+H23</f>
        <v>449409.25</v>
      </c>
    </row>
    <row r="24" spans="1:10" ht="24.95" customHeight="1">
      <c r="A24" s="10"/>
      <c r="B24" s="10"/>
      <c r="C24" s="22" t="s">
        <v>82</v>
      </c>
      <c r="D24" s="12">
        <v>0</v>
      </c>
      <c r="E24" s="12"/>
      <c r="F24" s="12">
        <f t="shared" si="1"/>
        <v>0</v>
      </c>
      <c r="G24" s="12">
        <v>0</v>
      </c>
      <c r="H24" s="12"/>
      <c r="I24" s="12"/>
      <c r="J24" s="12">
        <f t="shared" ref="J24:J25" si="9">G24+H24</f>
        <v>0</v>
      </c>
    </row>
    <row r="25" spans="1:10" ht="24.95" customHeight="1">
      <c r="A25" s="10"/>
      <c r="B25" s="10"/>
      <c r="C25" s="22" t="s">
        <v>81</v>
      </c>
      <c r="D25" s="169">
        <v>210000</v>
      </c>
      <c r="E25" s="12">
        <v>0</v>
      </c>
      <c r="F25" s="12">
        <f t="shared" si="1"/>
        <v>210000</v>
      </c>
      <c r="G25" s="169">
        <v>194012</v>
      </c>
      <c r="H25" s="12">
        <v>0</v>
      </c>
      <c r="I25" s="12"/>
      <c r="J25" s="12">
        <f t="shared" si="9"/>
        <v>194012</v>
      </c>
    </row>
    <row r="26" spans="1:10" ht="24.95" customHeight="1">
      <c r="A26" s="37" t="s">
        <v>233</v>
      </c>
      <c r="B26" s="37" t="s">
        <v>46</v>
      </c>
      <c r="C26" s="38" t="s">
        <v>83</v>
      </c>
      <c r="D26" s="39">
        <f>D27+D28+D29</f>
        <v>673000</v>
      </c>
      <c r="E26" s="39">
        <f t="shared" ref="E26" si="10">E27+E28+E29</f>
        <v>925000</v>
      </c>
      <c r="F26" s="39">
        <f t="shared" si="1"/>
        <v>1598000</v>
      </c>
      <c r="G26" s="39">
        <f>G27+G28+G29</f>
        <v>65316.46</v>
      </c>
      <c r="H26" s="39">
        <f t="shared" ref="H26:J26" si="11">H27+H28+H29</f>
        <v>369315.79</v>
      </c>
      <c r="I26" s="39">
        <f t="shared" si="11"/>
        <v>0</v>
      </c>
      <c r="J26" s="39">
        <f t="shared" si="11"/>
        <v>434632.25</v>
      </c>
    </row>
    <row r="27" spans="1:10" ht="24.95" customHeight="1">
      <c r="A27" s="10"/>
      <c r="B27" s="10"/>
      <c r="C27" s="22" t="s">
        <v>80</v>
      </c>
      <c r="D27" s="12">
        <v>373000</v>
      </c>
      <c r="E27" s="12">
        <v>925000</v>
      </c>
      <c r="F27" s="12">
        <f t="shared" si="1"/>
        <v>1298000</v>
      </c>
      <c r="G27" s="12">
        <v>65316.46</v>
      </c>
      <c r="H27" s="12">
        <v>369315.79</v>
      </c>
      <c r="I27" s="12"/>
      <c r="J27" s="12">
        <f>G27+H27</f>
        <v>434632.25</v>
      </c>
    </row>
    <row r="28" spans="1:10" ht="24.95" customHeight="1">
      <c r="A28" s="10"/>
      <c r="B28" s="10"/>
      <c r="C28" s="22" t="s">
        <v>82</v>
      </c>
      <c r="D28" s="12"/>
      <c r="E28" s="12"/>
      <c r="F28" s="12">
        <f t="shared" si="1"/>
        <v>0</v>
      </c>
      <c r="G28" s="12"/>
      <c r="H28" s="12"/>
      <c r="I28" s="12"/>
      <c r="J28" s="12">
        <f t="shared" ref="J28:J29" si="12">G28+H28</f>
        <v>0</v>
      </c>
    </row>
    <row r="29" spans="1:10" ht="24.95" customHeight="1">
      <c r="A29" s="10"/>
      <c r="B29" s="10"/>
      <c r="C29" s="22" t="s">
        <v>81</v>
      </c>
      <c r="D29" s="169">
        <v>300000</v>
      </c>
      <c r="E29" s="12">
        <v>0</v>
      </c>
      <c r="F29" s="12">
        <f t="shared" si="1"/>
        <v>300000</v>
      </c>
      <c r="G29" s="169">
        <v>0</v>
      </c>
      <c r="H29" s="12">
        <v>0</v>
      </c>
      <c r="I29" s="12"/>
      <c r="J29" s="12">
        <f t="shared" si="12"/>
        <v>0</v>
      </c>
    </row>
    <row r="30" spans="1:10" ht="24.95" customHeight="1">
      <c r="A30" s="37" t="s">
        <v>234</v>
      </c>
      <c r="B30" s="37" t="s">
        <v>47</v>
      </c>
      <c r="C30" s="38" t="s">
        <v>71</v>
      </c>
      <c r="D30" s="39">
        <f>D31+D32+D33</f>
        <v>750000</v>
      </c>
      <c r="E30" s="39">
        <f t="shared" ref="E30" si="13">E31+E32+E33</f>
        <v>500000</v>
      </c>
      <c r="F30" s="39">
        <f t="shared" si="1"/>
        <v>1250000</v>
      </c>
      <c r="G30" s="39">
        <f>G31+G32+G33</f>
        <v>533986.82000000007</v>
      </c>
      <c r="H30" s="39">
        <f t="shared" ref="H30:J30" si="14">H31+H32+H33</f>
        <v>410956.79</v>
      </c>
      <c r="I30" s="39">
        <f t="shared" si="14"/>
        <v>0</v>
      </c>
      <c r="J30" s="39">
        <f t="shared" si="14"/>
        <v>944943.61</v>
      </c>
    </row>
    <row r="31" spans="1:10" ht="24.95" customHeight="1">
      <c r="A31" s="10"/>
      <c r="B31" s="10"/>
      <c r="C31" s="22" t="s">
        <v>80</v>
      </c>
      <c r="D31" s="12">
        <v>260000</v>
      </c>
      <c r="E31" s="12">
        <v>500000</v>
      </c>
      <c r="F31" s="12">
        <f t="shared" si="1"/>
        <v>760000</v>
      </c>
      <c r="G31" s="12">
        <v>109374.82</v>
      </c>
      <c r="H31" s="12">
        <v>410956.79</v>
      </c>
      <c r="I31" s="12"/>
      <c r="J31" s="12">
        <f>G31+H31</f>
        <v>520331.61</v>
      </c>
    </row>
    <row r="32" spans="1:10" ht="24.95" customHeight="1">
      <c r="A32" s="10"/>
      <c r="B32" s="10"/>
      <c r="C32" s="22" t="s">
        <v>82</v>
      </c>
      <c r="D32" s="12">
        <v>0</v>
      </c>
      <c r="E32" s="12"/>
      <c r="F32" s="12">
        <f t="shared" si="1"/>
        <v>0</v>
      </c>
      <c r="G32" s="12">
        <v>0</v>
      </c>
      <c r="H32" s="12"/>
      <c r="I32" s="12"/>
      <c r="J32" s="12">
        <f>G32+H32</f>
        <v>0</v>
      </c>
    </row>
    <row r="33" spans="1:11" ht="24.95" customHeight="1">
      <c r="A33" s="10"/>
      <c r="B33" s="10"/>
      <c r="C33" s="22" t="s">
        <v>81</v>
      </c>
      <c r="D33" s="12">
        <v>490000</v>
      </c>
      <c r="E33" s="12">
        <v>0</v>
      </c>
      <c r="F33" s="12">
        <f t="shared" si="1"/>
        <v>490000</v>
      </c>
      <c r="G33" s="12">
        <v>424612</v>
      </c>
      <c r="H33" s="12">
        <v>0</v>
      </c>
      <c r="I33" s="12"/>
      <c r="J33" s="12">
        <f>G33+H33</f>
        <v>424612</v>
      </c>
    </row>
    <row r="34" spans="1:11" ht="24.95" customHeight="1">
      <c r="A34" s="37" t="s">
        <v>235</v>
      </c>
      <c r="B34" s="37" t="s">
        <v>48</v>
      </c>
      <c r="C34" s="38" t="s">
        <v>70</v>
      </c>
      <c r="D34" s="39">
        <f>D35+D36+D37</f>
        <v>450000</v>
      </c>
      <c r="E34" s="39">
        <f t="shared" ref="E34" si="15">E35+E36+E37</f>
        <v>820000</v>
      </c>
      <c r="F34" s="39">
        <f t="shared" si="1"/>
        <v>1270000</v>
      </c>
      <c r="G34" s="39">
        <f>G35+G36+G37</f>
        <v>109158.18</v>
      </c>
      <c r="H34" s="39">
        <f t="shared" ref="H34:J34" si="16">H35+H36+H37</f>
        <v>343670.52</v>
      </c>
      <c r="I34" s="39">
        <f t="shared" si="16"/>
        <v>0</v>
      </c>
      <c r="J34" s="39">
        <f t="shared" si="16"/>
        <v>452828.7</v>
      </c>
    </row>
    <row r="35" spans="1:11" ht="24.95" customHeight="1">
      <c r="A35" s="10"/>
      <c r="B35" s="10"/>
      <c r="C35" s="22" t="s">
        <v>80</v>
      </c>
      <c r="D35" s="12">
        <v>450000</v>
      </c>
      <c r="E35" s="12">
        <v>820000</v>
      </c>
      <c r="F35" s="12">
        <f t="shared" si="1"/>
        <v>1270000</v>
      </c>
      <c r="G35" s="12">
        <v>109158.18</v>
      </c>
      <c r="H35" s="12">
        <v>343670.52</v>
      </c>
      <c r="I35" s="12"/>
      <c r="J35" s="12">
        <f>G35+H35</f>
        <v>452828.7</v>
      </c>
    </row>
    <row r="36" spans="1:11" ht="24.95" customHeight="1">
      <c r="A36" s="10"/>
      <c r="B36" s="10"/>
      <c r="C36" s="22" t="s">
        <v>82</v>
      </c>
      <c r="D36" s="12">
        <v>0</v>
      </c>
      <c r="E36" s="12"/>
      <c r="F36" s="12">
        <f t="shared" si="1"/>
        <v>0</v>
      </c>
      <c r="G36" s="12">
        <v>0</v>
      </c>
      <c r="H36" s="12"/>
      <c r="I36" s="12"/>
      <c r="J36" s="12">
        <f t="shared" ref="J36:J38" si="17">G36+H36</f>
        <v>0</v>
      </c>
    </row>
    <row r="37" spans="1:11" ht="24.95" customHeight="1">
      <c r="A37" s="10"/>
      <c r="B37" s="10"/>
      <c r="C37" s="22" t="s">
        <v>81</v>
      </c>
      <c r="D37" s="12">
        <v>0</v>
      </c>
      <c r="E37" s="12">
        <v>0</v>
      </c>
      <c r="F37" s="12">
        <f t="shared" si="1"/>
        <v>0</v>
      </c>
      <c r="G37" s="12">
        <v>0</v>
      </c>
      <c r="H37" s="12">
        <v>0</v>
      </c>
      <c r="I37" s="12"/>
      <c r="J37" s="12">
        <f t="shared" si="17"/>
        <v>0</v>
      </c>
    </row>
    <row r="38" spans="1:11" ht="24.95" customHeight="1">
      <c r="A38" s="37" t="s">
        <v>238</v>
      </c>
      <c r="B38" s="37" t="s">
        <v>124</v>
      </c>
      <c r="C38" s="38" t="s">
        <v>123</v>
      </c>
      <c r="D38" s="39">
        <v>3784000</v>
      </c>
      <c r="E38" s="39">
        <v>50000</v>
      </c>
      <c r="F38" s="39">
        <f t="shared" si="1"/>
        <v>3834000</v>
      </c>
      <c r="G38" s="39">
        <v>3017982</v>
      </c>
      <c r="H38" s="39">
        <v>8.84</v>
      </c>
      <c r="I38" s="39"/>
      <c r="J38" s="39">
        <f t="shared" si="17"/>
        <v>3017990.84</v>
      </c>
    </row>
    <row r="39" spans="1:11" ht="24.95" customHeight="1">
      <c r="A39" s="59" t="s">
        <v>240</v>
      </c>
      <c r="B39" s="59" t="s">
        <v>51</v>
      </c>
      <c r="C39" s="60" t="s">
        <v>20</v>
      </c>
      <c r="D39" s="61">
        <v>220000</v>
      </c>
      <c r="E39" s="61">
        <v>200000</v>
      </c>
      <c r="F39" s="39">
        <f t="shared" si="1"/>
        <v>420000</v>
      </c>
      <c r="G39" s="61">
        <v>0</v>
      </c>
      <c r="H39" s="61">
        <v>170763</v>
      </c>
      <c r="I39" s="61" t="e">
        <f>#REF!</f>
        <v>#REF!</v>
      </c>
      <c r="J39" s="61">
        <f t="shared" si="0"/>
        <v>170763</v>
      </c>
    </row>
    <row r="40" spans="1:11" ht="24.95" customHeight="1">
      <c r="A40" s="37" t="s">
        <v>241</v>
      </c>
      <c r="B40" s="59" t="s">
        <v>52</v>
      </c>
      <c r="C40" s="11" t="s">
        <v>29</v>
      </c>
      <c r="D40" s="12">
        <v>200000</v>
      </c>
      <c r="E40" s="12">
        <v>300000</v>
      </c>
      <c r="F40" s="12">
        <f t="shared" si="1"/>
        <v>500000</v>
      </c>
      <c r="G40" s="12">
        <v>0</v>
      </c>
      <c r="H40" s="12">
        <v>261343.9</v>
      </c>
      <c r="I40" s="12"/>
      <c r="J40" s="12">
        <f t="shared" si="0"/>
        <v>261343.9</v>
      </c>
    </row>
    <row r="41" spans="1:11" ht="24.95" customHeight="1">
      <c r="A41" s="37" t="s">
        <v>242</v>
      </c>
      <c r="B41" s="59" t="s">
        <v>53</v>
      </c>
      <c r="C41" s="20" t="s">
        <v>69</v>
      </c>
      <c r="D41" s="12">
        <v>1900000</v>
      </c>
      <c r="E41" s="12">
        <v>1001000</v>
      </c>
      <c r="F41" s="12">
        <f t="shared" si="1"/>
        <v>2901000</v>
      </c>
      <c r="G41" s="12">
        <v>480000</v>
      </c>
      <c r="H41" s="12">
        <v>0</v>
      </c>
      <c r="I41" s="12" t="e">
        <f>#REF!+#REF!</f>
        <v>#REF!</v>
      </c>
      <c r="J41" s="12">
        <f t="shared" si="0"/>
        <v>480000</v>
      </c>
    </row>
    <row r="42" spans="1:11" ht="24.95" customHeight="1">
      <c r="A42" s="37" t="s">
        <v>243</v>
      </c>
      <c r="B42" s="37" t="s">
        <v>54</v>
      </c>
      <c r="C42" s="38" t="s">
        <v>68</v>
      </c>
      <c r="D42" s="64">
        <f>D43+D44+D45</f>
        <v>988000</v>
      </c>
      <c r="E42" s="64">
        <f t="shared" ref="E42" si="18">E43+E44+E45</f>
        <v>1098000</v>
      </c>
      <c r="F42" s="39">
        <f t="shared" si="1"/>
        <v>2086000</v>
      </c>
      <c r="G42" s="64">
        <f>G43+G44+G45</f>
        <v>0</v>
      </c>
      <c r="H42" s="64">
        <f t="shared" ref="H42:J42" si="19">H43+H44+H45</f>
        <v>48470</v>
      </c>
      <c r="I42" s="64">
        <f t="shared" si="19"/>
        <v>0</v>
      </c>
      <c r="J42" s="64">
        <f t="shared" si="19"/>
        <v>48470</v>
      </c>
    </row>
    <row r="43" spans="1:11" ht="24.95" customHeight="1">
      <c r="A43" s="37"/>
      <c r="B43" s="10"/>
      <c r="C43" s="22" t="s">
        <v>80</v>
      </c>
      <c r="D43" s="12">
        <v>513000</v>
      </c>
      <c r="E43" s="12">
        <v>1098000</v>
      </c>
      <c r="F43" s="12">
        <f t="shared" si="1"/>
        <v>1611000</v>
      </c>
      <c r="G43" s="12">
        <v>0</v>
      </c>
      <c r="H43" s="12">
        <v>48470</v>
      </c>
      <c r="I43" s="12"/>
      <c r="J43" s="12">
        <f>G43+H43</f>
        <v>48470</v>
      </c>
    </row>
    <row r="44" spans="1:11" ht="24.95" customHeight="1">
      <c r="A44" s="37"/>
      <c r="B44" s="10"/>
      <c r="C44" s="22" t="s">
        <v>82</v>
      </c>
      <c r="D44" s="12">
        <v>0</v>
      </c>
      <c r="E44" s="12"/>
      <c r="F44" s="12">
        <f t="shared" si="1"/>
        <v>0</v>
      </c>
      <c r="G44" s="12">
        <v>0</v>
      </c>
      <c r="H44" s="12"/>
      <c r="I44" s="12"/>
      <c r="J44" s="12">
        <f t="shared" ref="J44:J45" si="20">G44+H44</f>
        <v>0</v>
      </c>
    </row>
    <row r="45" spans="1:11" ht="24.95" customHeight="1">
      <c r="A45" s="37"/>
      <c r="B45" s="10"/>
      <c r="C45" s="22" t="s">
        <v>81</v>
      </c>
      <c r="D45" s="169">
        <v>475000</v>
      </c>
      <c r="E45" s="12">
        <v>0</v>
      </c>
      <c r="F45" s="12">
        <f t="shared" si="1"/>
        <v>475000</v>
      </c>
      <c r="G45" s="169">
        <v>0</v>
      </c>
      <c r="H45" s="12">
        <v>0</v>
      </c>
      <c r="I45" s="12"/>
      <c r="J45" s="12">
        <f t="shared" si="20"/>
        <v>0</v>
      </c>
    </row>
    <row r="46" spans="1:11" ht="24.95" customHeight="1">
      <c r="A46" s="37" t="s">
        <v>244</v>
      </c>
      <c r="B46" s="59" t="s">
        <v>55</v>
      </c>
      <c r="C46" s="60" t="s">
        <v>31</v>
      </c>
      <c r="D46" s="61">
        <v>100000</v>
      </c>
      <c r="E46" s="61">
        <v>50000</v>
      </c>
      <c r="F46" s="39">
        <f t="shared" si="1"/>
        <v>150000</v>
      </c>
      <c r="G46" s="61">
        <v>0</v>
      </c>
      <c r="H46" s="61">
        <v>0</v>
      </c>
      <c r="I46" s="61" t="e">
        <f>#REF!</f>
        <v>#REF!</v>
      </c>
      <c r="J46" s="61">
        <f t="shared" si="0"/>
        <v>0</v>
      </c>
    </row>
    <row r="47" spans="1:11" ht="24.95" customHeight="1">
      <c r="A47" s="37" t="s">
        <v>245</v>
      </c>
      <c r="B47" s="59" t="s">
        <v>64</v>
      </c>
      <c r="C47" s="20" t="s">
        <v>34</v>
      </c>
      <c r="D47" s="12">
        <v>0</v>
      </c>
      <c r="E47" s="12">
        <v>500000</v>
      </c>
      <c r="F47" s="12">
        <f t="shared" si="1"/>
        <v>500000</v>
      </c>
      <c r="G47" s="12">
        <v>0</v>
      </c>
      <c r="H47" s="12">
        <v>393500</v>
      </c>
      <c r="I47" s="12" t="e">
        <f>#REF!</f>
        <v>#REF!</v>
      </c>
      <c r="J47" s="12">
        <f t="shared" si="0"/>
        <v>393500</v>
      </c>
    </row>
    <row r="48" spans="1:11" ht="24.95" customHeight="1">
      <c r="A48" s="254" t="s">
        <v>160</v>
      </c>
      <c r="B48" s="254"/>
      <c r="C48" s="254"/>
      <c r="D48" s="17">
        <f>D8+D9+D10+D11+D12+D13+D14+D18+D22+D26+D30+D34+D38+D39+D40+D41+D42+D46+D47</f>
        <v>61251000</v>
      </c>
      <c r="E48" s="17">
        <f t="shared" ref="E48" si="21">E8+E9+E10+E11+E12+E13+E14+E18+E22+E26+E30+E34+E38+E39+E40+E41+E42+E46+E47</f>
        <v>10909000</v>
      </c>
      <c r="F48" s="202">
        <f t="shared" si="1"/>
        <v>72160000</v>
      </c>
      <c r="G48" s="17">
        <f>G8+G9+G10+G11+G12+G13+G14+G18+G22+G26+G30+G34+G38+G39+G40+G41+G42+G46+G47</f>
        <v>41845421.629999995</v>
      </c>
      <c r="H48" s="17">
        <f t="shared" ref="H48:J48" si="22">H8+H9+H10+H11+H12+H13+H14+H18+H22+H26+H30+H34+H38+H39+H40+H41+H42+H46+H47</f>
        <v>4537215.3599999994</v>
      </c>
      <c r="I48" s="17" t="e">
        <f t="shared" si="22"/>
        <v>#REF!</v>
      </c>
      <c r="J48" s="17">
        <f t="shared" si="22"/>
        <v>46382636.990000002</v>
      </c>
      <c r="K48" s="28">
        <f>G48+H48</f>
        <v>46382636.989999995</v>
      </c>
    </row>
    <row r="49" spans="1:11" ht="24.95" customHeight="1">
      <c r="A49" s="297" t="s">
        <v>170</v>
      </c>
      <c r="B49" s="297"/>
      <c r="C49" s="297"/>
      <c r="D49" s="199"/>
      <c r="E49" s="199"/>
      <c r="F49" s="199"/>
      <c r="G49" s="84"/>
      <c r="H49" s="84"/>
      <c r="I49" s="84"/>
      <c r="J49" s="84"/>
      <c r="K49" s="28"/>
    </row>
    <row r="50" spans="1:11" ht="18" customHeight="1">
      <c r="A50" s="259" t="s">
        <v>112</v>
      </c>
      <c r="B50" s="259"/>
      <c r="C50" s="259"/>
      <c r="D50" s="28">
        <v>59007000</v>
      </c>
      <c r="E50" s="28"/>
      <c r="F50" s="28">
        <f>D50+E50</f>
        <v>59007000</v>
      </c>
      <c r="G50" s="28">
        <f>G8+G9+G10+G11+G12+G13+G15+G19+G23+G27+G31+G35+G38+G39+G40+G41+G43+G46+G47</f>
        <v>41226797.629999995</v>
      </c>
      <c r="H50" s="28"/>
      <c r="I50" s="28"/>
      <c r="J50" s="28">
        <f>G50+H50</f>
        <v>41226797.629999995</v>
      </c>
    </row>
    <row r="51" spans="1:11" ht="18" customHeight="1">
      <c r="A51" s="259" t="s">
        <v>113</v>
      </c>
      <c r="B51" s="259"/>
      <c r="C51" s="259"/>
      <c r="D51" s="28"/>
      <c r="E51" s="28">
        <v>10909000</v>
      </c>
      <c r="F51" s="28">
        <f t="shared" ref="F51:F52" si="23">D51+E51</f>
        <v>10909000</v>
      </c>
      <c r="G51" s="28"/>
      <c r="H51" s="28">
        <f>H48</f>
        <v>4537215.3599999994</v>
      </c>
      <c r="I51" s="28"/>
      <c r="J51" s="28">
        <f>G51+H51</f>
        <v>4537215.3599999994</v>
      </c>
    </row>
    <row r="52" spans="1:11" ht="18" customHeight="1">
      <c r="A52" s="132" t="s">
        <v>202</v>
      </c>
      <c r="B52" s="132"/>
      <c r="C52" s="132"/>
      <c r="D52" s="28"/>
      <c r="E52" s="28">
        <v>0</v>
      </c>
      <c r="F52" s="28">
        <f t="shared" si="23"/>
        <v>0</v>
      </c>
      <c r="G52" s="28">
        <f>G16+G20+G24+G28+G32+G36+G44</f>
        <v>0</v>
      </c>
      <c r="H52" s="28"/>
      <c r="I52" s="28"/>
      <c r="J52" s="28">
        <f>G52+H52</f>
        <v>0</v>
      </c>
    </row>
    <row r="53" spans="1:11" ht="18" customHeight="1">
      <c r="A53" s="294" t="s">
        <v>114</v>
      </c>
      <c r="B53" s="294"/>
      <c r="C53" s="294"/>
      <c r="D53" s="28">
        <v>1475000</v>
      </c>
      <c r="E53" s="28"/>
      <c r="F53" s="28">
        <f>C53+D53</f>
        <v>1475000</v>
      </c>
      <c r="G53" s="28">
        <f>G45+G37+G33+G29+G25+G21+G17</f>
        <v>618624</v>
      </c>
      <c r="H53" s="28">
        <v>0</v>
      </c>
      <c r="I53" s="28"/>
      <c r="J53" s="28">
        <f>G53+H53</f>
        <v>618624</v>
      </c>
    </row>
    <row r="54" spans="1:11" ht="18" customHeight="1">
      <c r="A54" s="261" t="s">
        <v>179</v>
      </c>
      <c r="B54" s="261"/>
      <c r="C54" s="261"/>
      <c r="D54" s="99">
        <f t="shared" ref="D54:F54" si="24">D50+D51+D52+D53</f>
        <v>60482000</v>
      </c>
      <c r="E54" s="99">
        <f t="shared" si="24"/>
        <v>10909000</v>
      </c>
      <c r="F54" s="99">
        <f t="shared" si="24"/>
        <v>71391000</v>
      </c>
      <c r="G54" s="99">
        <f>G50+G51+G52+G53</f>
        <v>41845421.629999995</v>
      </c>
      <c r="H54" s="99">
        <f t="shared" ref="H54:J54" si="25">H50+H51+H52+H53</f>
        <v>4537215.3599999994</v>
      </c>
      <c r="I54" s="99">
        <f t="shared" si="25"/>
        <v>0</v>
      </c>
      <c r="J54" s="99">
        <f t="shared" si="25"/>
        <v>46382636.989999995</v>
      </c>
    </row>
    <row r="55" spans="1:11" ht="18" customHeight="1">
      <c r="A55" s="1"/>
    </row>
    <row r="56" spans="1:11" ht="18" customHeight="1">
      <c r="A56" s="1"/>
    </row>
    <row r="57" spans="1:11" ht="15.75">
      <c r="A57" s="1"/>
    </row>
    <row r="58" spans="1:11" ht="15.75">
      <c r="A58" s="1"/>
    </row>
    <row r="59" spans="1:11" ht="15.75">
      <c r="A59" s="1"/>
    </row>
    <row r="60" spans="1:11" ht="15.75">
      <c r="A60" s="1"/>
    </row>
    <row r="61" spans="1:11" ht="15.75">
      <c r="A61" s="1"/>
    </row>
    <row r="62" spans="1:11" ht="15.75">
      <c r="A62" s="1"/>
    </row>
    <row r="63" spans="1:11" ht="15.75">
      <c r="A63" s="1"/>
    </row>
    <row r="64" spans="1:11" ht="15.75">
      <c r="A64" s="1"/>
    </row>
    <row r="65" spans="1:1" ht="15.75">
      <c r="A65" s="1"/>
    </row>
    <row r="66" spans="1:1" ht="15.75">
      <c r="A66" s="1"/>
    </row>
    <row r="67" spans="1:1" ht="15.75">
      <c r="A67" s="1"/>
    </row>
    <row r="68" spans="1:1" ht="13.5" customHeight="1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264" ht="15.75" customHeight="1"/>
    <row r="275" ht="15.75" customHeight="1"/>
    <row r="292" ht="15.75" customHeight="1"/>
    <row r="302" ht="19.5" customHeight="1"/>
  </sheetData>
  <mergeCells count="10">
    <mergeCell ref="A54:C54"/>
    <mergeCell ref="A53:C53"/>
    <mergeCell ref="A48:C48"/>
    <mergeCell ref="A1:J2"/>
    <mergeCell ref="A50:C50"/>
    <mergeCell ref="A51:C51"/>
    <mergeCell ref="A4:J4"/>
    <mergeCell ref="A3:J3"/>
    <mergeCell ref="A49:C49"/>
    <mergeCell ref="A7:J7"/>
  </mergeCells>
  <phoneticPr fontId="2" type="noConversion"/>
  <printOptions horizontalCentered="1"/>
  <pageMargins left="0.23622047244094491" right="0.23622047244094491" top="0.47244094488188981" bottom="0.35433070866141736" header="0.31496062992125984" footer="0.19685039370078741"/>
  <pageSetup paperSize="9" scale="55" orientation="landscape" r:id="rId1"/>
  <headerFooter alignWithMargins="0"/>
  <rowBreaks count="5" manualBreakCount="5">
    <brk id="131" max="16383" man="1"/>
    <brk id="170" max="16383" man="1"/>
    <brk id="211" max="16383" man="1"/>
    <brk id="253" max="16383" man="1"/>
    <brk id="3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67"/>
  <sheetViews>
    <sheetView topLeftCell="A21" zoomScale="75" zoomScaleNormal="75" workbookViewId="0">
      <selection activeCell="J21" sqref="J21:J41"/>
    </sheetView>
  </sheetViews>
  <sheetFormatPr defaultRowHeight="12.75"/>
  <cols>
    <col min="1" max="1" width="9.28515625" customWidth="1"/>
    <col min="3" max="3" width="55.28515625" customWidth="1"/>
    <col min="4" max="4" width="17.85546875" customWidth="1"/>
    <col min="5" max="5" width="18.140625" customWidth="1"/>
    <col min="6" max="6" width="17.85546875" customWidth="1"/>
    <col min="7" max="7" width="16.42578125" customWidth="1"/>
    <col min="8" max="8" width="15.7109375" customWidth="1"/>
    <col min="9" max="9" width="16.5703125" customWidth="1"/>
    <col min="10" max="10" width="13.85546875" bestFit="1" customWidth="1"/>
    <col min="11" max="11" width="11.7109375" customWidth="1"/>
    <col min="12" max="12" width="9.85546875" bestFit="1" customWidth="1"/>
  </cols>
  <sheetData>
    <row r="1" spans="1:13" ht="30" customHeight="1">
      <c r="A1" s="302" t="s">
        <v>9</v>
      </c>
      <c r="B1" s="302"/>
      <c r="C1" s="302"/>
      <c r="D1" s="302"/>
      <c r="E1" s="302"/>
      <c r="F1" s="302"/>
      <c r="G1" s="302"/>
      <c r="H1" s="302"/>
      <c r="I1" s="302"/>
    </row>
    <row r="2" spans="1:13" ht="20.100000000000001" customHeight="1">
      <c r="A2" s="305" t="s">
        <v>190</v>
      </c>
      <c r="B2" s="305"/>
      <c r="C2" s="305"/>
      <c r="D2" s="305"/>
      <c r="E2" s="305"/>
      <c r="F2" s="305"/>
      <c r="G2" s="305"/>
      <c r="H2" s="305"/>
      <c r="I2" s="305"/>
    </row>
    <row r="3" spans="1:13" ht="20.100000000000001" customHeight="1">
      <c r="A3" s="304" t="s">
        <v>192</v>
      </c>
      <c r="B3" s="304"/>
      <c r="C3" s="304"/>
      <c r="D3" s="304"/>
      <c r="E3" s="304"/>
      <c r="F3" s="304"/>
      <c r="G3" s="304"/>
      <c r="H3" s="304"/>
      <c r="I3" s="304"/>
    </row>
    <row r="4" spans="1:13" ht="51.95" customHeight="1">
      <c r="A4" s="8" t="s">
        <v>63</v>
      </c>
      <c r="B4" s="8" t="s">
        <v>56</v>
      </c>
      <c r="C4" s="53" t="s">
        <v>1</v>
      </c>
      <c r="D4" s="47" t="s">
        <v>211</v>
      </c>
      <c r="E4" s="47" t="s">
        <v>107</v>
      </c>
      <c r="F4" s="46" t="s">
        <v>101</v>
      </c>
      <c r="G4" s="203" t="s">
        <v>277</v>
      </c>
      <c r="H4" s="47" t="s">
        <v>278</v>
      </c>
      <c r="I4" s="204" t="s">
        <v>279</v>
      </c>
    </row>
    <row r="5" spans="1:13" ht="15" customHeight="1">
      <c r="A5" s="26" t="s">
        <v>57</v>
      </c>
      <c r="B5" s="26" t="s">
        <v>58</v>
      </c>
      <c r="C5" s="183" t="s">
        <v>59</v>
      </c>
      <c r="D5" s="26" t="s">
        <v>60</v>
      </c>
      <c r="E5" s="26" t="s">
        <v>61</v>
      </c>
      <c r="F5" s="26" t="s">
        <v>99</v>
      </c>
      <c r="G5" s="26" t="s">
        <v>270</v>
      </c>
      <c r="H5" s="26" t="s">
        <v>106</v>
      </c>
      <c r="I5" s="26" t="s">
        <v>120</v>
      </c>
    </row>
    <row r="6" spans="1:13" ht="18">
      <c r="A6" s="307" t="s">
        <v>256</v>
      </c>
      <c r="B6" s="307"/>
      <c r="C6" s="307"/>
      <c r="D6" s="307"/>
      <c r="E6" s="307"/>
      <c r="F6" s="307"/>
      <c r="G6" s="307"/>
      <c r="H6" s="307"/>
      <c r="I6" s="308"/>
      <c r="J6" s="75"/>
    </row>
    <row r="7" spans="1:13" ht="24.95" customHeight="1">
      <c r="A7" s="37" t="s">
        <v>188</v>
      </c>
      <c r="B7" s="59" t="s">
        <v>37</v>
      </c>
      <c r="C7" s="20" t="s">
        <v>35</v>
      </c>
      <c r="D7" s="39">
        <v>39458000</v>
      </c>
      <c r="E7" s="12">
        <v>200000</v>
      </c>
      <c r="F7" s="12">
        <f>E7+D7</f>
        <v>39658000</v>
      </c>
      <c r="G7" s="39">
        <v>30725546</v>
      </c>
      <c r="H7" s="12">
        <v>0</v>
      </c>
      <c r="I7" s="12">
        <f>H7+G7</f>
        <v>30725546</v>
      </c>
      <c r="J7" s="144"/>
      <c r="L7" s="35"/>
    </row>
    <row r="8" spans="1:13" ht="24.95" customHeight="1">
      <c r="A8" s="37" t="s">
        <v>155</v>
      </c>
      <c r="B8" s="59" t="s">
        <v>38</v>
      </c>
      <c r="C8" s="22" t="s">
        <v>2</v>
      </c>
      <c r="D8" s="39">
        <v>7062000</v>
      </c>
      <c r="E8" s="12">
        <v>36000</v>
      </c>
      <c r="F8" s="12">
        <f t="shared" ref="F8:F42" si="0">E8+D8</f>
        <v>7098000</v>
      </c>
      <c r="G8" s="39">
        <v>5499328</v>
      </c>
      <c r="H8" s="12">
        <v>0</v>
      </c>
      <c r="I8" s="12">
        <f t="shared" ref="I8:I42" si="1">H8+G8</f>
        <v>5499328</v>
      </c>
      <c r="J8" s="75"/>
      <c r="L8" s="35"/>
    </row>
    <row r="9" spans="1:13" ht="24.95" customHeight="1">
      <c r="A9" s="37" t="s">
        <v>150</v>
      </c>
      <c r="B9" s="59" t="s">
        <v>39</v>
      </c>
      <c r="C9" s="20" t="s">
        <v>23</v>
      </c>
      <c r="D9" s="169">
        <v>1389000</v>
      </c>
      <c r="E9" s="12">
        <v>110000</v>
      </c>
      <c r="F9" s="12">
        <f t="shared" si="0"/>
        <v>1499000</v>
      </c>
      <c r="G9" s="169">
        <v>850915</v>
      </c>
      <c r="H9" s="12">
        <v>20825</v>
      </c>
      <c r="I9" s="12">
        <f t="shared" si="1"/>
        <v>871740</v>
      </c>
      <c r="J9" s="144"/>
      <c r="L9" s="32"/>
      <c r="M9" s="32"/>
    </row>
    <row r="10" spans="1:13" ht="24.95" customHeight="1">
      <c r="A10" s="37" t="s">
        <v>189</v>
      </c>
      <c r="B10" s="59" t="s">
        <v>40</v>
      </c>
      <c r="C10" s="20" t="s">
        <v>11</v>
      </c>
      <c r="D10" s="12">
        <v>2145000</v>
      </c>
      <c r="E10" s="12">
        <v>615000</v>
      </c>
      <c r="F10" s="12">
        <f t="shared" si="0"/>
        <v>2760000</v>
      </c>
      <c r="G10" s="12">
        <v>609645</v>
      </c>
      <c r="H10" s="12">
        <v>150751</v>
      </c>
      <c r="I10" s="12">
        <f t="shared" si="1"/>
        <v>760396</v>
      </c>
    </row>
    <row r="11" spans="1:13" ht="24.95" customHeight="1">
      <c r="A11" s="37" t="s">
        <v>151</v>
      </c>
      <c r="B11" s="59" t="s">
        <v>41</v>
      </c>
      <c r="C11" s="20" t="s">
        <v>33</v>
      </c>
      <c r="D11" s="12">
        <v>0</v>
      </c>
      <c r="E11" s="12">
        <v>2000</v>
      </c>
      <c r="F11" s="12">
        <f t="shared" si="0"/>
        <v>2000</v>
      </c>
      <c r="G11" s="12">
        <v>0</v>
      </c>
      <c r="H11" s="12">
        <v>1440</v>
      </c>
      <c r="I11" s="12">
        <f t="shared" si="1"/>
        <v>1440</v>
      </c>
    </row>
    <row r="12" spans="1:13" ht="24.95" customHeight="1">
      <c r="A12" s="37" t="s">
        <v>230</v>
      </c>
      <c r="B12" s="59" t="s">
        <v>42</v>
      </c>
      <c r="C12" s="22" t="s">
        <v>30</v>
      </c>
      <c r="D12" s="12">
        <v>2410000</v>
      </c>
      <c r="E12" s="12">
        <v>140000</v>
      </c>
      <c r="F12" s="12">
        <f t="shared" si="0"/>
        <v>2550000</v>
      </c>
      <c r="G12" s="12">
        <v>0</v>
      </c>
      <c r="H12" s="12">
        <v>0</v>
      </c>
      <c r="I12" s="12">
        <f t="shared" si="1"/>
        <v>0</v>
      </c>
    </row>
    <row r="13" spans="1:13" ht="24.95" customHeight="1">
      <c r="A13" s="37" t="s">
        <v>231</v>
      </c>
      <c r="B13" s="37" t="s">
        <v>43</v>
      </c>
      <c r="C13" s="38" t="s">
        <v>66</v>
      </c>
      <c r="D13" s="39">
        <f>D14+D15+D16</f>
        <v>8326000</v>
      </c>
      <c r="E13" s="39">
        <f>E14+E15+E16</f>
        <v>395000</v>
      </c>
      <c r="F13" s="39">
        <f t="shared" si="0"/>
        <v>8721000</v>
      </c>
      <c r="G13" s="39">
        <f>G14+G15+G16</f>
        <v>3987650</v>
      </c>
      <c r="H13" s="39">
        <f>H14+H15+H16</f>
        <v>233774</v>
      </c>
      <c r="I13" s="39">
        <f t="shared" si="1"/>
        <v>4221424</v>
      </c>
    </row>
    <row r="14" spans="1:13" ht="24.95" customHeight="1">
      <c r="A14" s="10"/>
      <c r="B14" s="10"/>
      <c r="C14" s="22" t="s">
        <v>80</v>
      </c>
      <c r="D14" s="36">
        <v>8289000</v>
      </c>
      <c r="E14" s="12">
        <v>395000</v>
      </c>
      <c r="F14" s="12">
        <f>D14+E14</f>
        <v>8684000</v>
      </c>
      <c r="G14" s="36">
        <v>3966650</v>
      </c>
      <c r="H14" s="12">
        <v>233774</v>
      </c>
      <c r="I14" s="12">
        <f>G14+H14</f>
        <v>4200424</v>
      </c>
      <c r="J14" s="136"/>
      <c r="K14" s="121"/>
      <c r="L14" s="172"/>
    </row>
    <row r="15" spans="1:13" ht="24.95" customHeight="1">
      <c r="A15" s="10"/>
      <c r="B15" s="10"/>
      <c r="C15" s="22" t="s">
        <v>82</v>
      </c>
      <c r="D15" s="36">
        <v>37000</v>
      </c>
      <c r="E15" s="36"/>
      <c r="F15" s="12">
        <f t="shared" ref="F15:F16" si="2">D15+E15</f>
        <v>37000</v>
      </c>
      <c r="G15" s="36">
        <v>21000</v>
      </c>
      <c r="H15" s="36">
        <v>0</v>
      </c>
      <c r="I15" s="12">
        <f t="shared" ref="I15:I16" si="3">G15+H15</f>
        <v>21000</v>
      </c>
    </row>
    <row r="16" spans="1:13" ht="24.95" customHeight="1">
      <c r="A16" s="10"/>
      <c r="B16" s="10"/>
      <c r="C16" s="22" t="s">
        <v>81</v>
      </c>
      <c r="D16" s="184">
        <v>0</v>
      </c>
      <c r="E16" s="12"/>
      <c r="F16" s="12">
        <f t="shared" si="2"/>
        <v>0</v>
      </c>
      <c r="G16" s="184">
        <v>0</v>
      </c>
      <c r="H16" s="12"/>
      <c r="I16" s="12">
        <f t="shared" si="3"/>
        <v>0</v>
      </c>
    </row>
    <row r="17" spans="1:10" ht="24.95" customHeight="1">
      <c r="A17" s="37" t="s">
        <v>197</v>
      </c>
      <c r="B17" s="37" t="s">
        <v>44</v>
      </c>
      <c r="C17" s="38" t="s">
        <v>67</v>
      </c>
      <c r="D17" s="39">
        <f>D18+D19+D20</f>
        <v>224000</v>
      </c>
      <c r="E17" s="39">
        <f>E18+E19</f>
        <v>273000</v>
      </c>
      <c r="F17" s="39">
        <f t="shared" si="0"/>
        <v>497000</v>
      </c>
      <c r="G17" s="39">
        <f>G18+G19+G20</f>
        <v>93420</v>
      </c>
      <c r="H17" s="39">
        <f>H18+H19</f>
        <v>94762</v>
      </c>
      <c r="I17" s="39">
        <f t="shared" si="1"/>
        <v>188182</v>
      </c>
    </row>
    <row r="18" spans="1:10" ht="24.95" customHeight="1">
      <c r="A18" s="10"/>
      <c r="B18" s="10"/>
      <c r="C18" s="22" t="s">
        <v>80</v>
      </c>
      <c r="D18" s="36">
        <v>90000</v>
      </c>
      <c r="E18" s="12">
        <v>273000</v>
      </c>
      <c r="F18" s="12">
        <f>D18+E18</f>
        <v>363000</v>
      </c>
      <c r="G18" s="36">
        <v>53088</v>
      </c>
      <c r="H18" s="12">
        <v>94762</v>
      </c>
      <c r="I18" s="12">
        <f>G18+H18</f>
        <v>147850</v>
      </c>
    </row>
    <row r="19" spans="1:10" ht="24.95" customHeight="1">
      <c r="A19" s="10"/>
      <c r="B19" s="10"/>
      <c r="C19" s="22" t="s">
        <v>82</v>
      </c>
      <c r="D19" s="36">
        <v>134000</v>
      </c>
      <c r="E19" s="36"/>
      <c r="F19" s="12">
        <f t="shared" ref="F19:F20" si="4">D19+E19</f>
        <v>134000</v>
      </c>
      <c r="G19" s="36">
        <v>40332</v>
      </c>
      <c r="H19" s="36"/>
      <c r="I19" s="12">
        <f t="shared" ref="I19:I20" si="5">G19+H19</f>
        <v>40332</v>
      </c>
    </row>
    <row r="20" spans="1:10" ht="24.95" customHeight="1">
      <c r="A20" s="10"/>
      <c r="B20" s="10"/>
      <c r="C20" s="22" t="s">
        <v>81</v>
      </c>
      <c r="D20" s="157">
        <v>0</v>
      </c>
      <c r="E20" s="12"/>
      <c r="F20" s="12">
        <f t="shared" si="4"/>
        <v>0</v>
      </c>
      <c r="G20" s="157">
        <v>0</v>
      </c>
      <c r="H20" s="12"/>
      <c r="I20" s="12">
        <f t="shared" si="5"/>
        <v>0</v>
      </c>
    </row>
    <row r="21" spans="1:10" ht="24.95" customHeight="1">
      <c r="A21" s="37" t="s">
        <v>232</v>
      </c>
      <c r="B21" s="37" t="s">
        <v>45</v>
      </c>
      <c r="C21" s="38" t="s">
        <v>73</v>
      </c>
      <c r="D21" s="39">
        <f>D22+D23+D24</f>
        <v>1441000</v>
      </c>
      <c r="E21" s="39">
        <f t="shared" ref="E21:F21" si="6">E22+E23+E24</f>
        <v>1152000</v>
      </c>
      <c r="F21" s="39">
        <f t="shared" si="6"/>
        <v>2593000</v>
      </c>
      <c r="G21" s="39">
        <f>G22+G23+G24</f>
        <v>273131</v>
      </c>
      <c r="H21" s="39">
        <f t="shared" ref="H21:I21" si="7">H22+H23+H24</f>
        <v>732827</v>
      </c>
      <c r="I21" s="39">
        <f t="shared" si="7"/>
        <v>1005958</v>
      </c>
    </row>
    <row r="22" spans="1:10" ht="24.95" customHeight="1">
      <c r="A22" s="10"/>
      <c r="B22" s="10"/>
      <c r="C22" s="22" t="s">
        <v>80</v>
      </c>
      <c r="D22" s="184">
        <v>944000</v>
      </c>
      <c r="E22" s="12">
        <v>1152000</v>
      </c>
      <c r="F22" s="12">
        <f>D22+E22</f>
        <v>2096000</v>
      </c>
      <c r="G22" s="184">
        <v>263131</v>
      </c>
      <c r="H22" s="12">
        <v>732827</v>
      </c>
      <c r="I22" s="12">
        <f>G22+H22</f>
        <v>995958</v>
      </c>
      <c r="J22" s="172"/>
    </row>
    <row r="23" spans="1:10" ht="24.95" customHeight="1">
      <c r="A23" s="10"/>
      <c r="B23" s="10"/>
      <c r="C23" s="22" t="s">
        <v>82</v>
      </c>
      <c r="D23" s="36">
        <v>497000</v>
      </c>
      <c r="E23" s="36">
        <v>0</v>
      </c>
      <c r="F23" s="12">
        <f t="shared" ref="F23:F24" si="8">D23+E23</f>
        <v>497000</v>
      </c>
      <c r="G23" s="36">
        <v>10000</v>
      </c>
      <c r="H23" s="36">
        <v>0</v>
      </c>
      <c r="I23" s="12">
        <f t="shared" ref="I23:I24" si="9">G23+H23</f>
        <v>10000</v>
      </c>
    </row>
    <row r="24" spans="1:10" ht="24.95" customHeight="1">
      <c r="A24" s="10"/>
      <c r="B24" s="10"/>
      <c r="C24" s="22" t="s">
        <v>81</v>
      </c>
      <c r="D24" s="184">
        <v>0</v>
      </c>
      <c r="E24" s="12"/>
      <c r="F24" s="12">
        <f t="shared" si="8"/>
        <v>0</v>
      </c>
      <c r="G24" s="184">
        <v>0</v>
      </c>
      <c r="H24" s="12"/>
      <c r="I24" s="12">
        <f t="shared" si="9"/>
        <v>0</v>
      </c>
    </row>
    <row r="25" spans="1:10" ht="24.95" customHeight="1">
      <c r="A25" s="37" t="s">
        <v>233</v>
      </c>
      <c r="B25" s="59" t="s">
        <v>46</v>
      </c>
      <c r="C25" s="60" t="s">
        <v>6</v>
      </c>
      <c r="D25" s="61">
        <v>0</v>
      </c>
      <c r="E25" s="61">
        <v>21000</v>
      </c>
      <c r="F25" s="61">
        <f t="shared" si="0"/>
        <v>21000</v>
      </c>
      <c r="G25" s="61">
        <v>0</v>
      </c>
      <c r="H25" s="61">
        <v>2250</v>
      </c>
      <c r="I25" s="61">
        <f t="shared" si="1"/>
        <v>2250</v>
      </c>
      <c r="J25" s="7"/>
    </row>
    <row r="26" spans="1:10" ht="24.95" customHeight="1">
      <c r="A26" s="37" t="s">
        <v>234</v>
      </c>
      <c r="B26" s="37" t="s">
        <v>47</v>
      </c>
      <c r="C26" s="38" t="s">
        <v>16</v>
      </c>
      <c r="D26" s="39">
        <f>D27+D28+D29</f>
        <v>400000</v>
      </c>
      <c r="E26" s="39">
        <f t="shared" ref="E26:F26" si="10">E27+E28+E29</f>
        <v>558000</v>
      </c>
      <c r="F26" s="39">
        <f t="shared" si="10"/>
        <v>958000</v>
      </c>
      <c r="G26" s="39">
        <f>G27+G28+G29</f>
        <v>161562</v>
      </c>
      <c r="H26" s="39">
        <f t="shared" ref="H26:I26" si="11">H27+H28+H29</f>
        <v>54582</v>
      </c>
      <c r="I26" s="39">
        <f t="shared" si="11"/>
        <v>216144</v>
      </c>
    </row>
    <row r="27" spans="1:10" ht="24.95" customHeight="1">
      <c r="A27" s="10"/>
      <c r="B27" s="10"/>
      <c r="C27" s="22" t="s">
        <v>80</v>
      </c>
      <c r="D27" s="36">
        <v>350000</v>
      </c>
      <c r="E27" s="12">
        <v>558000</v>
      </c>
      <c r="F27" s="12">
        <f>D27+E27</f>
        <v>908000</v>
      </c>
      <c r="G27" s="36">
        <v>161562</v>
      </c>
      <c r="H27" s="12">
        <v>54582</v>
      </c>
      <c r="I27" s="12">
        <f>G27+H27</f>
        <v>216144</v>
      </c>
    </row>
    <row r="28" spans="1:10" ht="24.95" customHeight="1">
      <c r="A28" s="10"/>
      <c r="B28" s="10"/>
      <c r="C28" s="22" t="s">
        <v>82</v>
      </c>
      <c r="D28" s="36">
        <v>50000</v>
      </c>
      <c r="E28" s="12"/>
      <c r="F28" s="12">
        <f t="shared" ref="F28:F29" si="12">D28+E28</f>
        <v>50000</v>
      </c>
      <c r="G28" s="36">
        <v>0</v>
      </c>
      <c r="H28" s="12"/>
      <c r="I28" s="12">
        <f t="shared" ref="I28:I29" si="13">G28+H28</f>
        <v>0</v>
      </c>
    </row>
    <row r="29" spans="1:10" ht="24.95" customHeight="1">
      <c r="A29" s="37"/>
      <c r="B29" s="10"/>
      <c r="C29" s="22" t="s">
        <v>81</v>
      </c>
      <c r="D29" s="184">
        <v>0</v>
      </c>
      <c r="E29" s="12"/>
      <c r="F29" s="12">
        <f t="shared" si="12"/>
        <v>0</v>
      </c>
      <c r="G29" s="184">
        <v>0</v>
      </c>
      <c r="H29" s="12"/>
      <c r="I29" s="12">
        <f t="shared" si="13"/>
        <v>0</v>
      </c>
    </row>
    <row r="30" spans="1:10" ht="24.95" customHeight="1">
      <c r="A30" s="37" t="s">
        <v>235</v>
      </c>
      <c r="B30" s="37" t="s">
        <v>48</v>
      </c>
      <c r="C30" s="38" t="s">
        <v>85</v>
      </c>
      <c r="D30" s="39">
        <f>D31+D32+D33</f>
        <v>746000</v>
      </c>
      <c r="E30" s="39">
        <f t="shared" ref="E30:F30" si="14">E31+E32+E33</f>
        <v>258000</v>
      </c>
      <c r="F30" s="39">
        <f t="shared" si="14"/>
        <v>1004000</v>
      </c>
      <c r="G30" s="39">
        <f>G31+G32+G33</f>
        <v>234936</v>
      </c>
      <c r="H30" s="39">
        <f t="shared" ref="H30:I30" si="15">H31+H32+H33</f>
        <v>102527</v>
      </c>
      <c r="I30" s="39">
        <f t="shared" si="15"/>
        <v>337463</v>
      </c>
    </row>
    <row r="31" spans="1:10" ht="24.95" customHeight="1">
      <c r="A31" s="10"/>
      <c r="B31" s="10"/>
      <c r="C31" s="22" t="s">
        <v>80</v>
      </c>
      <c r="D31" s="36">
        <v>500000</v>
      </c>
      <c r="E31" s="33">
        <v>258000</v>
      </c>
      <c r="F31" s="12">
        <f>D31+E31</f>
        <v>758000</v>
      </c>
      <c r="G31" s="36">
        <v>171936</v>
      </c>
      <c r="H31" s="33">
        <v>102527</v>
      </c>
      <c r="I31" s="12">
        <f>G31+H31</f>
        <v>274463</v>
      </c>
      <c r="J31" s="172"/>
    </row>
    <row r="32" spans="1:10" ht="24.95" customHeight="1">
      <c r="A32" s="10"/>
      <c r="B32" s="10"/>
      <c r="C32" s="22" t="s">
        <v>82</v>
      </c>
      <c r="D32" s="36">
        <v>246000</v>
      </c>
      <c r="E32" s="36"/>
      <c r="F32" s="12">
        <f t="shared" ref="F32:F34" si="16">D32+E32</f>
        <v>246000</v>
      </c>
      <c r="G32" s="36">
        <v>63000</v>
      </c>
      <c r="H32" s="36"/>
      <c r="I32" s="12">
        <f t="shared" ref="I32:I34" si="17">G32+H32</f>
        <v>63000</v>
      </c>
    </row>
    <row r="33" spans="1:17" ht="24.95" customHeight="1">
      <c r="A33" s="37"/>
      <c r="B33" s="10"/>
      <c r="C33" s="22" t="s">
        <v>81</v>
      </c>
      <c r="D33" s="184">
        <v>0</v>
      </c>
      <c r="E33" s="12"/>
      <c r="F33" s="12">
        <f t="shared" si="16"/>
        <v>0</v>
      </c>
      <c r="G33" s="184">
        <v>0</v>
      </c>
      <c r="H33" s="12"/>
      <c r="I33" s="12">
        <f t="shared" si="17"/>
        <v>0</v>
      </c>
    </row>
    <row r="34" spans="1:17" ht="24.95" customHeight="1">
      <c r="A34" s="37" t="s">
        <v>238</v>
      </c>
      <c r="B34" s="37" t="s">
        <v>124</v>
      </c>
      <c r="C34" s="38" t="s">
        <v>123</v>
      </c>
      <c r="D34" s="135">
        <v>5157000</v>
      </c>
      <c r="E34" s="12">
        <v>26000</v>
      </c>
      <c r="F34" s="12">
        <f t="shared" si="16"/>
        <v>5183000</v>
      </c>
      <c r="G34" s="135">
        <v>4089178</v>
      </c>
      <c r="H34" s="12">
        <v>8</v>
      </c>
      <c r="I34" s="12">
        <f t="shared" si="17"/>
        <v>4089186</v>
      </c>
    </row>
    <row r="35" spans="1:17" ht="24.95" customHeight="1">
      <c r="A35" s="59" t="s">
        <v>240</v>
      </c>
      <c r="B35" s="59" t="s">
        <v>51</v>
      </c>
      <c r="C35" s="60" t="s">
        <v>21</v>
      </c>
      <c r="D35" s="61">
        <v>375000</v>
      </c>
      <c r="E35" s="174">
        <v>180000</v>
      </c>
      <c r="F35" s="61">
        <f t="shared" si="0"/>
        <v>555000</v>
      </c>
      <c r="G35" s="61">
        <v>0</v>
      </c>
      <c r="H35" s="174">
        <v>117330</v>
      </c>
      <c r="I35" s="61">
        <f t="shared" si="1"/>
        <v>117330</v>
      </c>
      <c r="J35" s="172"/>
    </row>
    <row r="36" spans="1:17" ht="24.95" customHeight="1">
      <c r="A36" s="59" t="s">
        <v>241</v>
      </c>
      <c r="B36" s="59" t="s">
        <v>52</v>
      </c>
      <c r="C36" s="67" t="s">
        <v>29</v>
      </c>
      <c r="D36" s="61">
        <v>500000</v>
      </c>
      <c r="E36" s="61">
        <v>237000</v>
      </c>
      <c r="F36" s="61">
        <f t="shared" si="0"/>
        <v>737000</v>
      </c>
      <c r="G36" s="61">
        <v>0</v>
      </c>
      <c r="H36" s="61">
        <v>150305</v>
      </c>
      <c r="I36" s="61">
        <f t="shared" si="1"/>
        <v>150305</v>
      </c>
    </row>
    <row r="37" spans="1:17" ht="24.95" customHeight="1">
      <c r="A37" s="59" t="s">
        <v>242</v>
      </c>
      <c r="B37" s="59" t="s">
        <v>53</v>
      </c>
      <c r="C37" s="60" t="s">
        <v>17</v>
      </c>
      <c r="D37" s="61">
        <v>0</v>
      </c>
      <c r="E37" s="174">
        <v>552000</v>
      </c>
      <c r="F37" s="61">
        <f t="shared" si="0"/>
        <v>552000</v>
      </c>
      <c r="G37" s="61">
        <v>0</v>
      </c>
      <c r="H37" s="174">
        <v>514720</v>
      </c>
      <c r="I37" s="61">
        <f t="shared" si="1"/>
        <v>514720</v>
      </c>
      <c r="J37" s="173"/>
    </row>
    <row r="38" spans="1:17" ht="24.95" customHeight="1">
      <c r="A38" s="59" t="s">
        <v>243</v>
      </c>
      <c r="B38" s="59" t="s">
        <v>54</v>
      </c>
      <c r="C38" s="60" t="s">
        <v>18</v>
      </c>
      <c r="D38" s="61">
        <f>D39+D40+D41</f>
        <v>2272000</v>
      </c>
      <c r="E38" s="61">
        <f t="shared" ref="E38:F38" si="18">E39+E40+E41</f>
        <v>492000</v>
      </c>
      <c r="F38" s="61">
        <f t="shared" si="18"/>
        <v>2764000</v>
      </c>
      <c r="G38" s="61">
        <f>G39+G40+G41</f>
        <v>399120</v>
      </c>
      <c r="H38" s="61">
        <f t="shared" ref="H38:I38" si="19">H39+H40+H41</f>
        <v>40580</v>
      </c>
      <c r="I38" s="61">
        <f t="shared" si="19"/>
        <v>439700</v>
      </c>
      <c r="Q38">
        <v>5730000</v>
      </c>
    </row>
    <row r="39" spans="1:17" ht="24.95" customHeight="1">
      <c r="A39" s="10"/>
      <c r="B39" s="10"/>
      <c r="C39" s="22" t="s">
        <v>80</v>
      </c>
      <c r="D39" s="12">
        <v>400000</v>
      </c>
      <c r="E39" s="12">
        <v>492000</v>
      </c>
      <c r="F39" s="12">
        <f>D39+E39</f>
        <v>892000</v>
      </c>
      <c r="G39" s="12">
        <v>399120</v>
      </c>
      <c r="H39" s="12">
        <v>40580</v>
      </c>
      <c r="I39" s="12">
        <f>G39+H39</f>
        <v>439700</v>
      </c>
    </row>
    <row r="40" spans="1:17" ht="24.95" customHeight="1">
      <c r="A40" s="10"/>
      <c r="B40" s="10"/>
      <c r="C40" s="22" t="s">
        <v>82</v>
      </c>
      <c r="D40" s="12">
        <v>1872000</v>
      </c>
      <c r="E40" s="12"/>
      <c r="F40" s="12">
        <f t="shared" ref="F40:F41" si="20">D40+E40</f>
        <v>1872000</v>
      </c>
      <c r="G40" s="12">
        <v>0</v>
      </c>
      <c r="H40" s="12"/>
      <c r="I40" s="12">
        <f t="shared" ref="I40:I41" si="21">G40+H40</f>
        <v>0</v>
      </c>
    </row>
    <row r="41" spans="1:17" ht="24.95" customHeight="1">
      <c r="A41" s="10"/>
      <c r="B41" s="10"/>
      <c r="C41" s="22" t="s">
        <v>81</v>
      </c>
      <c r="D41" s="12">
        <v>0</v>
      </c>
      <c r="E41" s="12"/>
      <c r="F41" s="12">
        <f t="shared" si="20"/>
        <v>0</v>
      </c>
      <c r="G41" s="12">
        <v>0</v>
      </c>
      <c r="H41" s="12"/>
      <c r="I41" s="12">
        <f t="shared" si="21"/>
        <v>0</v>
      </c>
    </row>
    <row r="42" spans="1:17" ht="24.95" customHeight="1">
      <c r="A42" s="59" t="s">
        <v>244</v>
      </c>
      <c r="B42" s="59" t="s">
        <v>55</v>
      </c>
      <c r="C42" s="60" t="s">
        <v>31</v>
      </c>
      <c r="D42" s="61">
        <v>2000000</v>
      </c>
      <c r="E42" s="61">
        <v>205000</v>
      </c>
      <c r="F42" s="61">
        <f t="shared" si="0"/>
        <v>2205000</v>
      </c>
      <c r="G42" s="61">
        <v>351386</v>
      </c>
      <c r="H42" s="61">
        <v>3520</v>
      </c>
      <c r="I42" s="61">
        <f t="shared" si="1"/>
        <v>354906</v>
      </c>
    </row>
    <row r="43" spans="1:17" ht="24.95" customHeight="1">
      <c r="A43" s="254" t="s">
        <v>160</v>
      </c>
      <c r="B43" s="254"/>
      <c r="C43" s="254"/>
      <c r="D43" s="17">
        <f>D7+D8+D9+D10+D11+D12+D13+D17+D21+D25+D26+D30+D34+D35+D36+D37+D38+D42</f>
        <v>73905000</v>
      </c>
      <c r="E43" s="17">
        <f>E42+E38+E37+E36+E35+E34+E30+E26+E25+E21+E17+E13+E12+E11+E10+E9+E8+E7</f>
        <v>5452000</v>
      </c>
      <c r="F43" s="17">
        <f>F42+F38+F37+F36+F35+F34+F30+F26+F25+F21+F17+F13+F12+F11+F10+F9+F8+F7</f>
        <v>79357000</v>
      </c>
      <c r="G43" s="17">
        <f>G7+G8+G9+G10+G11+G12+G13+G17+G21+G25+G26+G30+G34+G35+G36+G37+G38+G42</f>
        <v>47275817</v>
      </c>
      <c r="H43" s="17">
        <f>H42+H38+H37+H36+H35+H34+H30+H26+H25+H21+H17+H13+H12+H11+H10+H9+H8+H7</f>
        <v>2220201</v>
      </c>
      <c r="I43" s="17">
        <f>I42+I38+I37+I36+I35+I34+I30+I26+I25+I21+I17+I13+I12+I11+I10+I9+I8+I7</f>
        <v>49496018</v>
      </c>
      <c r="J43" s="32">
        <f>G43+H43</f>
        <v>49496018</v>
      </c>
    </row>
    <row r="44" spans="1:17" ht="24.95" customHeight="1">
      <c r="A44" s="306" t="s">
        <v>170</v>
      </c>
      <c r="B44" s="306"/>
      <c r="C44" s="306"/>
      <c r="D44" s="200"/>
      <c r="E44" s="200"/>
      <c r="F44" s="200"/>
      <c r="G44" s="84"/>
      <c r="H44" s="84"/>
      <c r="I44" s="84"/>
      <c r="J44" s="32"/>
    </row>
    <row r="45" spans="1:17" ht="15">
      <c r="A45" s="259" t="s">
        <v>112</v>
      </c>
      <c r="B45" s="259"/>
      <c r="C45" s="259"/>
      <c r="D45" s="117">
        <f>D42+D39+D37+D36+D35+D34+D31+D27+D25+D22+D18+D14+D12+D11+D10+D9+D8+D7</f>
        <v>71069000</v>
      </c>
      <c r="E45" s="117"/>
      <c r="F45" s="117">
        <f>D45+E45</f>
        <v>71069000</v>
      </c>
      <c r="G45" s="117">
        <f>G42+G39+G37+G36+G35+G34+G31+G27+G25+G22+G18+G14+G12+G11+G10+G9+G8+G7</f>
        <v>47141485</v>
      </c>
      <c r="H45" s="117"/>
      <c r="I45" s="117">
        <f>G45+H45</f>
        <v>47141485</v>
      </c>
    </row>
    <row r="46" spans="1:17" ht="14.25">
      <c r="A46" s="303" t="s">
        <v>113</v>
      </c>
      <c r="B46" s="303"/>
      <c r="C46" s="303"/>
      <c r="D46" s="117"/>
      <c r="E46" s="117">
        <f>E43</f>
        <v>5452000</v>
      </c>
      <c r="F46" s="117">
        <f t="shared" ref="F46:F48" si="22">D46+E46</f>
        <v>5452000</v>
      </c>
      <c r="G46" s="117"/>
      <c r="H46" s="117">
        <f>H43</f>
        <v>2220201</v>
      </c>
      <c r="I46" s="117">
        <f t="shared" ref="I46:I48" si="23">G46+H46</f>
        <v>2220201</v>
      </c>
    </row>
    <row r="47" spans="1:17" ht="14.25">
      <c r="A47" s="301" t="s">
        <v>115</v>
      </c>
      <c r="B47" s="300"/>
      <c r="C47" s="300"/>
      <c r="D47" s="118">
        <f>D15+D19+D23+D28+D32+D40</f>
        <v>2836000</v>
      </c>
      <c r="E47" s="117">
        <f>E15+E19+E23+E28+E32+E40</f>
        <v>0</v>
      </c>
      <c r="F47" s="117">
        <f t="shared" si="22"/>
        <v>2836000</v>
      </c>
      <c r="G47" s="118">
        <f>G15+G19+G23+G28+G32+G40</f>
        <v>134332</v>
      </c>
      <c r="H47" s="117">
        <f>H15+H19+H23+H28+H32+H40</f>
        <v>0</v>
      </c>
      <c r="I47" s="117">
        <f t="shared" si="23"/>
        <v>134332</v>
      </c>
    </row>
    <row r="48" spans="1:17" ht="14.25">
      <c r="A48" s="299" t="s">
        <v>114</v>
      </c>
      <c r="B48" s="300"/>
      <c r="C48" s="300"/>
      <c r="D48" s="117">
        <f>D16+D20+D24+D29+D33+D41</f>
        <v>0</v>
      </c>
      <c r="E48" s="119"/>
      <c r="F48" s="117">
        <f t="shared" si="22"/>
        <v>0</v>
      </c>
      <c r="G48" s="117">
        <f>G16+G20+G24+G29+G33+G41</f>
        <v>0</v>
      </c>
      <c r="H48" s="119"/>
      <c r="I48" s="117">
        <f t="shared" si="23"/>
        <v>0</v>
      </c>
    </row>
    <row r="49" spans="1:9" ht="15.75">
      <c r="A49" s="261" t="s">
        <v>180</v>
      </c>
      <c r="B49" s="261"/>
      <c r="C49" s="261"/>
      <c r="D49" s="99">
        <f>D45+D46+D47+D48</f>
        <v>73905000</v>
      </c>
      <c r="E49" s="99">
        <f t="shared" ref="E49:F49" si="24">E45+E46+E47+E48</f>
        <v>5452000</v>
      </c>
      <c r="F49" s="99">
        <f t="shared" si="24"/>
        <v>79357000</v>
      </c>
      <c r="G49" s="99">
        <f>G45+G46+G47+G48</f>
        <v>47275817</v>
      </c>
      <c r="H49" s="99">
        <f t="shared" ref="H49:I49" si="25">H45+H46+H47+H48</f>
        <v>2220201</v>
      </c>
      <c r="I49" s="99">
        <f t="shared" si="25"/>
        <v>49496018</v>
      </c>
    </row>
    <row r="51" spans="1:9">
      <c r="G51" s="32"/>
    </row>
    <row r="65" spans="11:11">
      <c r="K65">
        <v>0</v>
      </c>
    </row>
    <row r="66" spans="11:11">
      <c r="K66">
        <v>0</v>
      </c>
    </row>
    <row r="67" spans="11:11">
      <c r="K67">
        <v>0</v>
      </c>
    </row>
  </sheetData>
  <mergeCells count="11">
    <mergeCell ref="A49:C49"/>
    <mergeCell ref="A48:C48"/>
    <mergeCell ref="A47:C47"/>
    <mergeCell ref="A43:C43"/>
    <mergeCell ref="A1:I1"/>
    <mergeCell ref="A45:C45"/>
    <mergeCell ref="A46:C46"/>
    <mergeCell ref="A3:I3"/>
    <mergeCell ref="A2:I2"/>
    <mergeCell ref="A44:C44"/>
    <mergeCell ref="A6:I6"/>
  </mergeCells>
  <phoneticPr fontId="2" type="noConversion"/>
  <printOptions horizontalCentered="1"/>
  <pageMargins left="0.23622047244094491" right="0.23622047244094491" top="0.35433070866141736" bottom="0.31496062992125984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8"/>
  <sheetViews>
    <sheetView topLeftCell="A15" zoomScale="75" zoomScaleNormal="75" workbookViewId="0">
      <selection activeCell="L27" sqref="L27:M36"/>
    </sheetView>
  </sheetViews>
  <sheetFormatPr defaultRowHeight="12.75"/>
  <cols>
    <col min="1" max="1" width="11.28515625" customWidth="1"/>
    <col min="2" max="2" width="10.42578125" customWidth="1"/>
    <col min="3" max="3" width="56.5703125" customWidth="1"/>
    <col min="4" max="4" width="21.7109375" customWidth="1"/>
    <col min="5" max="5" width="19.42578125" customWidth="1"/>
    <col min="6" max="6" width="18.85546875" customWidth="1"/>
    <col min="7" max="7" width="17.28515625" customWidth="1"/>
    <col min="8" max="8" width="16" customWidth="1"/>
    <col min="9" max="9" width="17" customWidth="1"/>
    <col min="10" max="10" width="15.42578125" bestFit="1" customWidth="1"/>
    <col min="11" max="11" width="12.7109375" customWidth="1"/>
  </cols>
  <sheetData>
    <row r="1" spans="1:11" ht="24.95" customHeight="1">
      <c r="A1" s="295" t="s">
        <v>24</v>
      </c>
      <c r="B1" s="295"/>
      <c r="C1" s="295"/>
      <c r="D1" s="295"/>
      <c r="E1" s="295"/>
      <c r="F1" s="295"/>
      <c r="G1" s="295"/>
      <c r="H1" s="295"/>
      <c r="I1" s="295"/>
    </row>
    <row r="2" spans="1:11" ht="20.100000000000001" customHeight="1">
      <c r="A2" s="305" t="s">
        <v>190</v>
      </c>
      <c r="B2" s="305"/>
      <c r="C2" s="305"/>
      <c r="D2" s="305"/>
      <c r="E2" s="305"/>
      <c r="F2" s="305"/>
      <c r="G2" s="305"/>
      <c r="H2" s="305"/>
      <c r="I2" s="305"/>
    </row>
    <row r="3" spans="1:11" ht="15" customHeight="1">
      <c r="A3" s="309" t="s">
        <v>193</v>
      </c>
      <c r="B3" s="309"/>
      <c r="C3" s="309"/>
      <c r="D3" s="309"/>
      <c r="E3" s="309"/>
      <c r="F3" s="309"/>
      <c r="G3" s="309"/>
      <c r="H3" s="309"/>
      <c r="I3" s="309"/>
    </row>
    <row r="4" spans="1:11" ht="50.1" customHeight="1">
      <c r="A4" s="26" t="s">
        <v>63</v>
      </c>
      <c r="B4" s="26" t="s">
        <v>56</v>
      </c>
      <c r="C4" s="27" t="s">
        <v>1</v>
      </c>
      <c r="D4" s="47" t="s">
        <v>211</v>
      </c>
      <c r="E4" s="47" t="s">
        <v>107</v>
      </c>
      <c r="F4" s="46" t="s">
        <v>101</v>
      </c>
      <c r="G4" s="203" t="s">
        <v>277</v>
      </c>
      <c r="H4" s="47" t="s">
        <v>278</v>
      </c>
      <c r="I4" s="204" t="s">
        <v>279</v>
      </c>
    </row>
    <row r="5" spans="1:11" ht="15" customHeight="1">
      <c r="A5" s="26" t="s">
        <v>57</v>
      </c>
      <c r="B5" s="26" t="s">
        <v>58</v>
      </c>
      <c r="C5" s="26" t="s">
        <v>59</v>
      </c>
      <c r="D5" s="26" t="s">
        <v>60</v>
      </c>
      <c r="E5" s="26" t="s">
        <v>61</v>
      </c>
      <c r="F5" s="26" t="s">
        <v>99</v>
      </c>
      <c r="G5" s="26" t="s">
        <v>270</v>
      </c>
      <c r="H5" s="26" t="s">
        <v>106</v>
      </c>
      <c r="I5" s="26" t="s">
        <v>120</v>
      </c>
    </row>
    <row r="6" spans="1:11" ht="18">
      <c r="A6" s="307" t="s">
        <v>256</v>
      </c>
      <c r="B6" s="307"/>
      <c r="C6" s="307"/>
      <c r="D6" s="307"/>
      <c r="E6" s="307"/>
      <c r="F6" s="307"/>
      <c r="G6" s="307"/>
      <c r="H6" s="307"/>
      <c r="I6" s="308"/>
    </row>
    <row r="7" spans="1:11" ht="24.95" customHeight="1">
      <c r="A7" s="37" t="s">
        <v>188</v>
      </c>
      <c r="B7" s="59" t="s">
        <v>37</v>
      </c>
      <c r="C7" s="20" t="s">
        <v>35</v>
      </c>
      <c r="D7" s="39">
        <v>57571000</v>
      </c>
      <c r="E7" s="12">
        <v>270000</v>
      </c>
      <c r="F7" s="12">
        <f>E7+D7</f>
        <v>57841000</v>
      </c>
      <c r="G7" s="39">
        <v>44869000</v>
      </c>
      <c r="H7" s="12">
        <v>0</v>
      </c>
      <c r="I7" s="12">
        <f>H7+G7</f>
        <v>44869000</v>
      </c>
      <c r="J7" s="45"/>
    </row>
    <row r="8" spans="1:11" ht="24.95" customHeight="1">
      <c r="A8" s="37" t="s">
        <v>155</v>
      </c>
      <c r="B8" s="59" t="s">
        <v>38</v>
      </c>
      <c r="C8" s="20" t="s">
        <v>2</v>
      </c>
      <c r="D8" s="39">
        <v>10316000</v>
      </c>
      <c r="E8" s="12">
        <v>48000</v>
      </c>
      <c r="F8" s="12">
        <f t="shared" ref="F8:F26" si="0">E8+D8</f>
        <v>10364000</v>
      </c>
      <c r="G8" s="39">
        <v>8024000</v>
      </c>
      <c r="H8" s="12">
        <v>0</v>
      </c>
      <c r="I8" s="12">
        <f t="shared" ref="I8:I26" si="1">H8+G8</f>
        <v>8024000</v>
      </c>
    </row>
    <row r="9" spans="1:11" ht="24.95" customHeight="1">
      <c r="A9" s="37" t="s">
        <v>150</v>
      </c>
      <c r="B9" s="59" t="s">
        <v>39</v>
      </c>
      <c r="C9" s="20" t="s">
        <v>23</v>
      </c>
      <c r="D9" s="33">
        <v>2208000</v>
      </c>
      <c r="E9" s="12">
        <v>100000</v>
      </c>
      <c r="F9" s="12">
        <f t="shared" si="0"/>
        <v>2308000</v>
      </c>
      <c r="G9" s="33">
        <v>1057000</v>
      </c>
      <c r="H9" s="12">
        <v>72000</v>
      </c>
      <c r="I9" s="12">
        <f t="shared" si="1"/>
        <v>1129000</v>
      </c>
      <c r="J9" s="32"/>
    </row>
    <row r="10" spans="1:11" ht="24.95" customHeight="1">
      <c r="A10" s="37" t="s">
        <v>189</v>
      </c>
      <c r="B10" s="59" t="s">
        <v>40</v>
      </c>
      <c r="C10" s="20" t="s">
        <v>11</v>
      </c>
      <c r="D10" s="12">
        <v>3092000</v>
      </c>
      <c r="E10" s="12">
        <v>200000</v>
      </c>
      <c r="F10" s="12">
        <f t="shared" si="0"/>
        <v>3292000</v>
      </c>
      <c r="G10" s="12">
        <v>1452000</v>
      </c>
      <c r="H10" s="12">
        <v>0</v>
      </c>
      <c r="I10" s="12">
        <f t="shared" si="1"/>
        <v>1452000</v>
      </c>
    </row>
    <row r="11" spans="1:11" ht="24.95" customHeight="1">
      <c r="A11" s="37" t="s">
        <v>151</v>
      </c>
      <c r="B11" s="59" t="s">
        <v>41</v>
      </c>
      <c r="C11" s="20" t="s">
        <v>33</v>
      </c>
      <c r="D11" s="12">
        <v>0</v>
      </c>
      <c r="E11" s="12">
        <v>0</v>
      </c>
      <c r="F11" s="12">
        <f t="shared" si="0"/>
        <v>0</v>
      </c>
      <c r="G11" s="12">
        <v>0</v>
      </c>
      <c r="H11" s="12">
        <v>0</v>
      </c>
      <c r="I11" s="12">
        <f t="shared" si="1"/>
        <v>0</v>
      </c>
    </row>
    <row r="12" spans="1:11" ht="24.95" customHeight="1">
      <c r="A12" s="37" t="s">
        <v>230</v>
      </c>
      <c r="B12" s="59" t="s">
        <v>42</v>
      </c>
      <c r="C12" s="20" t="s">
        <v>30</v>
      </c>
      <c r="D12" s="169">
        <v>2010000</v>
      </c>
      <c r="E12" s="12">
        <v>350000</v>
      </c>
      <c r="F12" s="12">
        <f t="shared" si="0"/>
        <v>2360000</v>
      </c>
      <c r="G12" s="169">
        <v>1467000</v>
      </c>
      <c r="H12" s="12">
        <v>34000</v>
      </c>
      <c r="I12" s="12">
        <f t="shared" si="1"/>
        <v>1501000</v>
      </c>
    </row>
    <row r="13" spans="1:11" ht="24.95" customHeight="1">
      <c r="A13" s="37" t="s">
        <v>231</v>
      </c>
      <c r="B13" s="59" t="s">
        <v>43</v>
      </c>
      <c r="C13" s="20" t="s">
        <v>3</v>
      </c>
      <c r="D13" s="12">
        <v>11655000</v>
      </c>
      <c r="E13" s="12">
        <v>750000</v>
      </c>
      <c r="F13" s="12">
        <f t="shared" si="0"/>
        <v>12405000</v>
      </c>
      <c r="G13" s="12">
        <v>4912000</v>
      </c>
      <c r="H13" s="12">
        <v>326000</v>
      </c>
      <c r="I13" s="12">
        <f t="shared" si="1"/>
        <v>5238000</v>
      </c>
      <c r="J13" s="136"/>
      <c r="K13" s="121"/>
    </row>
    <row r="14" spans="1:11" ht="24.95" customHeight="1">
      <c r="A14" s="59" t="s">
        <v>197</v>
      </c>
      <c r="B14" s="59" t="s">
        <v>44</v>
      </c>
      <c r="C14" s="20" t="s">
        <v>4</v>
      </c>
      <c r="D14" s="146">
        <v>355000</v>
      </c>
      <c r="E14" s="12">
        <v>1700000</v>
      </c>
      <c r="F14" s="12">
        <f t="shared" si="0"/>
        <v>2055000</v>
      </c>
      <c r="G14" s="146">
        <v>310000</v>
      </c>
      <c r="H14" s="12">
        <v>1220000</v>
      </c>
      <c r="I14" s="12">
        <f t="shared" si="1"/>
        <v>1530000</v>
      </c>
      <c r="J14" s="77"/>
    </row>
    <row r="15" spans="1:11" ht="24.95" customHeight="1">
      <c r="A15" s="59" t="s">
        <v>232</v>
      </c>
      <c r="B15" s="59" t="s">
        <v>45</v>
      </c>
      <c r="C15" s="20" t="s">
        <v>73</v>
      </c>
      <c r="D15" s="39">
        <v>3000000</v>
      </c>
      <c r="E15" s="12">
        <v>1570000</v>
      </c>
      <c r="F15" s="12">
        <f t="shared" si="0"/>
        <v>4570000</v>
      </c>
      <c r="G15" s="39">
        <v>1092000</v>
      </c>
      <c r="H15" s="12">
        <v>1263000</v>
      </c>
      <c r="I15" s="12">
        <f t="shared" si="1"/>
        <v>2355000</v>
      </c>
      <c r="J15" s="77"/>
    </row>
    <row r="16" spans="1:11" ht="24.95" customHeight="1">
      <c r="A16" s="59" t="s">
        <v>233</v>
      </c>
      <c r="B16" s="59" t="s">
        <v>46</v>
      </c>
      <c r="C16" s="20" t="s">
        <v>74</v>
      </c>
      <c r="D16" s="169">
        <v>4850000</v>
      </c>
      <c r="E16" s="12">
        <v>1760000</v>
      </c>
      <c r="F16" s="12">
        <f t="shared" si="0"/>
        <v>6610000</v>
      </c>
      <c r="G16" s="169">
        <v>1776000</v>
      </c>
      <c r="H16" s="12">
        <v>1147000</v>
      </c>
      <c r="I16" s="12">
        <f t="shared" si="1"/>
        <v>2923000</v>
      </c>
      <c r="J16" s="77"/>
    </row>
    <row r="17" spans="1:12" ht="24.95" customHeight="1">
      <c r="A17" s="59" t="s">
        <v>234</v>
      </c>
      <c r="B17" s="59" t="s">
        <v>47</v>
      </c>
      <c r="C17" s="20" t="s">
        <v>7</v>
      </c>
      <c r="D17" s="12">
        <v>800000</v>
      </c>
      <c r="E17" s="12">
        <v>250000</v>
      </c>
      <c r="F17" s="12">
        <f t="shared" si="0"/>
        <v>1050000</v>
      </c>
      <c r="G17" s="12">
        <v>192000</v>
      </c>
      <c r="H17" s="12">
        <v>48000</v>
      </c>
      <c r="I17" s="12">
        <f t="shared" si="1"/>
        <v>240000</v>
      </c>
      <c r="J17" s="77"/>
    </row>
    <row r="18" spans="1:12" ht="24.95" customHeight="1">
      <c r="A18" s="59" t="s">
        <v>235</v>
      </c>
      <c r="B18" s="59" t="s">
        <v>48</v>
      </c>
      <c r="C18" s="20" t="s">
        <v>8</v>
      </c>
      <c r="D18" s="169">
        <v>2700000</v>
      </c>
      <c r="E18" s="12">
        <v>900000</v>
      </c>
      <c r="F18" s="12">
        <f t="shared" si="0"/>
        <v>3600000</v>
      </c>
      <c r="G18" s="169">
        <v>572000</v>
      </c>
      <c r="H18" s="12">
        <v>223000</v>
      </c>
      <c r="I18" s="12">
        <f t="shared" si="1"/>
        <v>795000</v>
      </c>
      <c r="J18" s="77"/>
    </row>
    <row r="19" spans="1:12" ht="24.95" customHeight="1">
      <c r="A19" s="59" t="s">
        <v>236</v>
      </c>
      <c r="B19" s="59" t="s">
        <v>88</v>
      </c>
      <c r="C19" s="20" t="s">
        <v>89</v>
      </c>
      <c r="D19" s="21"/>
      <c r="E19" s="12">
        <v>200000</v>
      </c>
      <c r="F19" s="12">
        <f t="shared" si="0"/>
        <v>200000</v>
      </c>
      <c r="G19" s="21"/>
      <c r="H19" s="12">
        <v>0</v>
      </c>
      <c r="I19" s="12">
        <f t="shared" si="1"/>
        <v>0</v>
      </c>
      <c r="J19" s="77"/>
    </row>
    <row r="20" spans="1:12" ht="24.95" customHeight="1">
      <c r="A20" s="59" t="s">
        <v>238</v>
      </c>
      <c r="B20" s="59" t="s">
        <v>124</v>
      </c>
      <c r="C20" s="38" t="s">
        <v>123</v>
      </c>
      <c r="D20" s="40">
        <v>6138000</v>
      </c>
      <c r="E20" s="12">
        <v>36000</v>
      </c>
      <c r="F20" s="12">
        <f t="shared" si="0"/>
        <v>6174000</v>
      </c>
      <c r="G20" s="40">
        <v>4802000</v>
      </c>
      <c r="H20" s="12">
        <v>0</v>
      </c>
      <c r="I20" s="12">
        <f t="shared" si="1"/>
        <v>4802000</v>
      </c>
      <c r="J20" s="77"/>
    </row>
    <row r="21" spans="1:12" ht="24.95" customHeight="1">
      <c r="A21" s="59" t="s">
        <v>239</v>
      </c>
      <c r="B21" s="59" t="s">
        <v>50</v>
      </c>
      <c r="C21" s="20" t="s">
        <v>28</v>
      </c>
      <c r="D21" s="12">
        <v>0</v>
      </c>
      <c r="E21" s="12">
        <v>100000</v>
      </c>
      <c r="F21" s="12">
        <f t="shared" si="0"/>
        <v>100000</v>
      </c>
      <c r="G21" s="12">
        <v>0</v>
      </c>
      <c r="H21" s="12">
        <v>0</v>
      </c>
      <c r="I21" s="12">
        <f t="shared" si="1"/>
        <v>0</v>
      </c>
      <c r="J21" s="77"/>
    </row>
    <row r="22" spans="1:12" ht="24.95" customHeight="1">
      <c r="A22" s="59" t="s">
        <v>240</v>
      </c>
      <c r="B22" s="59" t="s">
        <v>51</v>
      </c>
      <c r="C22" s="20" t="s">
        <v>21</v>
      </c>
      <c r="D22" s="12">
        <v>0</v>
      </c>
      <c r="E22" s="12">
        <v>300000</v>
      </c>
      <c r="F22" s="12">
        <f t="shared" si="0"/>
        <v>300000</v>
      </c>
      <c r="G22" s="12">
        <v>0</v>
      </c>
      <c r="H22" s="12">
        <v>162000</v>
      </c>
      <c r="I22" s="12">
        <f t="shared" si="1"/>
        <v>162000</v>
      </c>
      <c r="J22" s="77"/>
    </row>
    <row r="23" spans="1:12" ht="24.95" customHeight="1">
      <c r="A23" s="59" t="s">
        <v>241</v>
      </c>
      <c r="B23" s="59" t="s">
        <v>52</v>
      </c>
      <c r="C23" s="11" t="s">
        <v>29</v>
      </c>
      <c r="D23" s="12">
        <v>2940000</v>
      </c>
      <c r="E23" s="12">
        <v>300000</v>
      </c>
      <c r="F23" s="12">
        <f t="shared" si="0"/>
        <v>3240000</v>
      </c>
      <c r="G23" s="12">
        <v>251000</v>
      </c>
      <c r="H23" s="12">
        <v>20000</v>
      </c>
      <c r="I23" s="12">
        <f t="shared" si="1"/>
        <v>271000</v>
      </c>
      <c r="J23" s="77"/>
      <c r="K23" s="139"/>
    </row>
    <row r="24" spans="1:12" ht="24.95" customHeight="1">
      <c r="A24" s="59" t="s">
        <v>242</v>
      </c>
      <c r="B24" s="59" t="s">
        <v>53</v>
      </c>
      <c r="C24" s="20" t="s">
        <v>17</v>
      </c>
      <c r="D24" s="12">
        <v>500000</v>
      </c>
      <c r="E24" s="12">
        <v>1000</v>
      </c>
      <c r="F24" s="12">
        <f t="shared" si="0"/>
        <v>501000</v>
      </c>
      <c r="G24" s="12">
        <v>479000</v>
      </c>
      <c r="H24" s="12">
        <v>0</v>
      </c>
      <c r="I24" s="12">
        <f t="shared" si="1"/>
        <v>479000</v>
      </c>
      <c r="J24" s="77"/>
    </row>
    <row r="25" spans="1:12" ht="24.95" customHeight="1">
      <c r="A25" s="59" t="s">
        <v>243</v>
      </c>
      <c r="B25" s="59" t="s">
        <v>54</v>
      </c>
      <c r="C25" s="20" t="s">
        <v>18</v>
      </c>
      <c r="D25" s="12">
        <v>0</v>
      </c>
      <c r="E25" s="12">
        <v>200000</v>
      </c>
      <c r="F25" s="12">
        <f t="shared" si="0"/>
        <v>200000</v>
      </c>
      <c r="G25" s="12">
        <v>0</v>
      </c>
      <c r="H25" s="12">
        <v>0</v>
      </c>
      <c r="I25" s="12">
        <f t="shared" si="1"/>
        <v>0</v>
      </c>
      <c r="J25" s="77"/>
    </row>
    <row r="26" spans="1:12" ht="24.95" customHeight="1">
      <c r="A26" s="59" t="s">
        <v>244</v>
      </c>
      <c r="B26" s="59" t="s">
        <v>55</v>
      </c>
      <c r="C26" s="20" t="s">
        <v>31</v>
      </c>
      <c r="D26" s="12">
        <v>0</v>
      </c>
      <c r="E26" s="12">
        <v>50000</v>
      </c>
      <c r="F26" s="12">
        <f t="shared" si="0"/>
        <v>50000</v>
      </c>
      <c r="G26" s="12">
        <v>0</v>
      </c>
      <c r="H26" s="12">
        <v>0</v>
      </c>
      <c r="I26" s="12">
        <f t="shared" si="1"/>
        <v>0</v>
      </c>
    </row>
    <row r="27" spans="1:12" ht="24.95" customHeight="1">
      <c r="A27" s="254" t="s">
        <v>160</v>
      </c>
      <c r="B27" s="254"/>
      <c r="C27" s="254"/>
      <c r="D27" s="17">
        <f t="shared" ref="D27:I27" si="2">D7+D8+D9+D10+D11+D12+D13+D14+D15+D16+D17+D18+D19+D20+D21+D22+D23+D24+D25+D26</f>
        <v>108135000</v>
      </c>
      <c r="E27" s="17">
        <f t="shared" si="2"/>
        <v>9085000</v>
      </c>
      <c r="F27" s="17">
        <f t="shared" si="2"/>
        <v>117220000</v>
      </c>
      <c r="G27" s="17">
        <f t="shared" si="2"/>
        <v>71255000</v>
      </c>
      <c r="H27" s="17">
        <f t="shared" si="2"/>
        <v>4515000</v>
      </c>
      <c r="I27" s="17">
        <f t="shared" si="2"/>
        <v>75770000</v>
      </c>
      <c r="J27" s="32">
        <f>G27+H27</f>
        <v>75770000</v>
      </c>
    </row>
    <row r="28" spans="1:12" ht="24.95" customHeight="1">
      <c r="A28" s="306" t="s">
        <v>170</v>
      </c>
      <c r="B28" s="306"/>
      <c r="C28" s="306"/>
      <c r="D28" s="84"/>
      <c r="E28" s="84"/>
      <c r="F28" s="84"/>
      <c r="G28" s="84"/>
      <c r="H28" s="84"/>
      <c r="I28" s="84"/>
      <c r="J28" s="32"/>
    </row>
    <row r="29" spans="1:12" ht="18">
      <c r="A29" s="259" t="s">
        <v>112</v>
      </c>
      <c r="B29" s="259"/>
      <c r="C29" s="259"/>
      <c r="D29" s="57">
        <f>D27</f>
        <v>108135000</v>
      </c>
      <c r="E29" s="32"/>
      <c r="F29" s="32">
        <f>D29+E29</f>
        <v>108135000</v>
      </c>
      <c r="G29" s="57">
        <f>G27</f>
        <v>71255000</v>
      </c>
      <c r="H29" s="32"/>
      <c r="I29" s="32">
        <f>G29+H29</f>
        <v>71255000</v>
      </c>
    </row>
    <row r="30" spans="1:12" ht="14.25">
      <c r="A30" s="303" t="s">
        <v>113</v>
      </c>
      <c r="B30" s="303"/>
      <c r="C30" s="303"/>
      <c r="D30" s="32"/>
      <c r="E30" s="32">
        <f>E27</f>
        <v>9085000</v>
      </c>
      <c r="F30" s="32">
        <f t="shared" ref="F30:F31" si="3">D30+E30</f>
        <v>9085000</v>
      </c>
      <c r="G30" s="32"/>
      <c r="H30" s="32">
        <f>H27</f>
        <v>4515000</v>
      </c>
      <c r="I30" s="32">
        <f t="shared" ref="I30:I31" si="4">G30+H30</f>
        <v>4515000</v>
      </c>
    </row>
    <row r="31" spans="1:12">
      <c r="A31" s="299" t="s">
        <v>114</v>
      </c>
      <c r="B31" s="300"/>
      <c r="C31" s="300"/>
      <c r="F31" s="32">
        <f t="shared" si="3"/>
        <v>0</v>
      </c>
      <c r="I31" s="32">
        <f t="shared" si="4"/>
        <v>0</v>
      </c>
    </row>
    <row r="32" spans="1:12" ht="15.75">
      <c r="A32" s="261" t="s">
        <v>181</v>
      </c>
      <c r="B32" s="261"/>
      <c r="C32" s="261"/>
      <c r="D32" s="99">
        <f>D29+D30+D31</f>
        <v>108135000</v>
      </c>
      <c r="E32" s="99">
        <f t="shared" ref="E32:F32" si="5">E29+E30+E31</f>
        <v>9085000</v>
      </c>
      <c r="F32" s="99">
        <f t="shared" si="5"/>
        <v>117220000</v>
      </c>
      <c r="G32" s="99">
        <f>G29+G30+G31</f>
        <v>71255000</v>
      </c>
      <c r="H32" s="99">
        <f t="shared" ref="H32:I32" si="6">H29+H30+H31</f>
        <v>4515000</v>
      </c>
      <c r="I32" s="99">
        <f t="shared" si="6"/>
        <v>75770000</v>
      </c>
      <c r="L32" s="76"/>
    </row>
    <row r="33" spans="12:12">
      <c r="L33" s="76"/>
    </row>
    <row r="34" spans="12:12">
      <c r="L34" s="76"/>
    </row>
    <row r="56" spans="10:10">
      <c r="J56">
        <v>0</v>
      </c>
    </row>
    <row r="57" spans="10:10">
      <c r="J57">
        <v>0</v>
      </c>
    </row>
    <row r="58" spans="10:10">
      <c r="J58">
        <v>0</v>
      </c>
    </row>
  </sheetData>
  <mergeCells count="10">
    <mergeCell ref="A32:C32"/>
    <mergeCell ref="A31:C31"/>
    <mergeCell ref="A27:C27"/>
    <mergeCell ref="A1:I1"/>
    <mergeCell ref="A29:C29"/>
    <mergeCell ref="A30:C30"/>
    <mergeCell ref="A3:I3"/>
    <mergeCell ref="A2:I2"/>
    <mergeCell ref="A28:C28"/>
    <mergeCell ref="A6:I6"/>
  </mergeCells>
  <phoneticPr fontId="2" type="noConversion"/>
  <printOptions horizontalCentered="1"/>
  <pageMargins left="0.27559055118110237" right="0.23622047244094491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57"/>
  <sheetViews>
    <sheetView topLeftCell="A17" zoomScale="75" zoomScaleNormal="75" workbookViewId="0">
      <selection activeCell="J20" sqref="J20:K26"/>
    </sheetView>
  </sheetViews>
  <sheetFormatPr defaultRowHeight="12.75"/>
  <cols>
    <col min="1" max="1" width="9.42578125" customWidth="1"/>
    <col min="2" max="2" width="9" customWidth="1"/>
    <col min="3" max="3" width="57.28515625" customWidth="1"/>
    <col min="4" max="4" width="17.140625" customWidth="1"/>
    <col min="5" max="5" width="16.5703125" customWidth="1"/>
    <col min="6" max="6" width="16.42578125" customWidth="1"/>
    <col min="7" max="7" width="18.28515625" customWidth="1"/>
    <col min="8" max="8" width="15.28515625" customWidth="1"/>
    <col min="9" max="9" width="15.85546875" customWidth="1"/>
    <col min="10" max="10" width="13.7109375" bestFit="1" customWidth="1"/>
    <col min="11" max="11" width="14.7109375" customWidth="1"/>
  </cols>
  <sheetData>
    <row r="1" spans="1:18" ht="30" customHeight="1">
      <c r="A1" s="302" t="s">
        <v>12</v>
      </c>
      <c r="B1" s="302"/>
      <c r="C1" s="302"/>
      <c r="D1" s="302"/>
      <c r="E1" s="302"/>
      <c r="F1" s="302"/>
      <c r="G1" s="302"/>
      <c r="H1" s="302"/>
      <c r="I1" s="302"/>
    </row>
    <row r="2" spans="1:18" ht="20.25">
      <c r="A2" s="305" t="s">
        <v>190</v>
      </c>
      <c r="B2" s="305"/>
      <c r="C2" s="305"/>
      <c r="D2" s="305"/>
      <c r="E2" s="305"/>
      <c r="F2" s="305"/>
      <c r="G2" s="305"/>
      <c r="H2" s="305"/>
      <c r="I2" s="305"/>
    </row>
    <row r="3" spans="1:18" ht="18">
      <c r="A3" s="312" t="s">
        <v>191</v>
      </c>
      <c r="B3" s="312"/>
      <c r="C3" s="312"/>
      <c r="D3" s="312"/>
      <c r="E3" s="312"/>
      <c r="F3" s="312"/>
      <c r="G3" s="312"/>
      <c r="H3" s="312"/>
      <c r="I3" s="312"/>
    </row>
    <row r="4" spans="1:18" ht="50.1" customHeight="1">
      <c r="A4" s="26" t="s">
        <v>63</v>
      </c>
      <c r="B4" s="26" t="s">
        <v>56</v>
      </c>
      <c r="C4" s="27" t="s">
        <v>1</v>
      </c>
      <c r="D4" s="47" t="s">
        <v>211</v>
      </c>
      <c r="E4" s="47" t="s">
        <v>107</v>
      </c>
      <c r="F4" s="47" t="s">
        <v>101</v>
      </c>
      <c r="G4" s="203" t="s">
        <v>277</v>
      </c>
      <c r="H4" s="47" t="s">
        <v>278</v>
      </c>
      <c r="I4" s="204" t="s">
        <v>279</v>
      </c>
    </row>
    <row r="5" spans="1:18" ht="15" customHeight="1">
      <c r="A5" s="26" t="s">
        <v>57</v>
      </c>
      <c r="B5" s="26" t="s">
        <v>58</v>
      </c>
      <c r="C5" s="26" t="s">
        <v>59</v>
      </c>
      <c r="D5" s="26" t="s">
        <v>60</v>
      </c>
      <c r="E5" s="26" t="s">
        <v>61</v>
      </c>
      <c r="F5" s="26" t="s">
        <v>99</v>
      </c>
      <c r="G5" s="26" t="s">
        <v>270</v>
      </c>
      <c r="H5" s="26" t="s">
        <v>106</v>
      </c>
      <c r="I5" s="26" t="s">
        <v>120</v>
      </c>
    </row>
    <row r="6" spans="1:18" ht="20.100000000000001" customHeight="1">
      <c r="A6" s="307" t="s">
        <v>257</v>
      </c>
      <c r="B6" s="307"/>
      <c r="C6" s="307"/>
      <c r="D6" s="307"/>
      <c r="E6" s="307"/>
      <c r="F6" s="307"/>
      <c r="G6" s="307"/>
      <c r="H6" s="307"/>
      <c r="I6" s="307"/>
    </row>
    <row r="7" spans="1:18" ht="24.95" customHeight="1">
      <c r="A7" s="37" t="s">
        <v>188</v>
      </c>
      <c r="B7" s="59" t="s">
        <v>37</v>
      </c>
      <c r="C7" s="20" t="s">
        <v>35</v>
      </c>
      <c r="D7" s="39">
        <v>30387000</v>
      </c>
      <c r="E7" s="12">
        <v>700000</v>
      </c>
      <c r="F7" s="12">
        <f>E7+D7</f>
        <v>31087000</v>
      </c>
      <c r="G7" s="39">
        <v>23584518</v>
      </c>
      <c r="H7" s="12">
        <v>0</v>
      </c>
      <c r="I7" s="12">
        <f>H7+G7</f>
        <v>23584518</v>
      </c>
      <c r="J7" s="32"/>
    </row>
    <row r="8" spans="1:18" ht="24.95" customHeight="1">
      <c r="A8" s="37" t="s">
        <v>155</v>
      </c>
      <c r="B8" s="59" t="s">
        <v>38</v>
      </c>
      <c r="C8" s="20" t="s">
        <v>2</v>
      </c>
      <c r="D8" s="39">
        <v>5439000</v>
      </c>
      <c r="E8" s="12">
        <v>161000</v>
      </c>
      <c r="F8" s="12">
        <f t="shared" ref="F8:F28" si="0">E8+D8</f>
        <v>5600000</v>
      </c>
      <c r="G8" s="39">
        <v>4219688</v>
      </c>
      <c r="H8" s="12">
        <v>0</v>
      </c>
      <c r="I8" s="12">
        <f t="shared" ref="I8:I28" si="1">H8+G8</f>
        <v>4219688</v>
      </c>
    </row>
    <row r="9" spans="1:18" ht="24.95" customHeight="1">
      <c r="A9" s="37" t="s">
        <v>150</v>
      </c>
      <c r="B9" s="59" t="s">
        <v>39</v>
      </c>
      <c r="C9" s="20" t="s">
        <v>23</v>
      </c>
      <c r="D9" s="12">
        <v>1200000</v>
      </c>
      <c r="E9" s="12">
        <v>40000</v>
      </c>
      <c r="F9" s="12">
        <f t="shared" si="0"/>
        <v>1240000</v>
      </c>
      <c r="G9" s="12">
        <v>712800</v>
      </c>
      <c r="H9" s="12">
        <v>25010</v>
      </c>
      <c r="I9" s="12">
        <f t="shared" si="1"/>
        <v>737810</v>
      </c>
      <c r="J9" s="32"/>
      <c r="K9" s="138"/>
      <c r="P9" s="124"/>
      <c r="Q9" s="124"/>
      <c r="R9" s="124"/>
    </row>
    <row r="10" spans="1:18" ht="24.95" customHeight="1">
      <c r="A10" s="37" t="s">
        <v>189</v>
      </c>
      <c r="B10" s="59" t="s">
        <v>40</v>
      </c>
      <c r="C10" s="20" t="s">
        <v>11</v>
      </c>
      <c r="D10" s="12">
        <v>2347000</v>
      </c>
      <c r="E10" s="12">
        <v>308000</v>
      </c>
      <c r="F10" s="12">
        <f t="shared" si="0"/>
        <v>2655000</v>
      </c>
      <c r="G10" s="12">
        <v>0</v>
      </c>
      <c r="H10" s="12">
        <v>128324</v>
      </c>
      <c r="I10" s="12">
        <f t="shared" si="1"/>
        <v>128324</v>
      </c>
      <c r="N10" s="77"/>
    </row>
    <row r="11" spans="1:18" ht="24.95" customHeight="1">
      <c r="A11" s="37" t="s">
        <v>151</v>
      </c>
      <c r="B11" s="59" t="s">
        <v>41</v>
      </c>
      <c r="C11" s="20" t="s">
        <v>33</v>
      </c>
      <c r="D11" s="12">
        <v>0</v>
      </c>
      <c r="E11" s="12">
        <v>0</v>
      </c>
      <c r="F11" s="12">
        <f t="shared" si="0"/>
        <v>0</v>
      </c>
      <c r="G11" s="12">
        <v>0</v>
      </c>
      <c r="H11" s="12">
        <v>0</v>
      </c>
      <c r="I11" s="12">
        <f t="shared" si="1"/>
        <v>0</v>
      </c>
    </row>
    <row r="12" spans="1:18" ht="24.95" customHeight="1">
      <c r="A12" s="37" t="s">
        <v>230</v>
      </c>
      <c r="B12" s="59" t="s">
        <v>42</v>
      </c>
      <c r="C12" s="22" t="s">
        <v>30</v>
      </c>
      <c r="D12" s="12">
        <v>1740000</v>
      </c>
      <c r="E12" s="12">
        <v>60000</v>
      </c>
      <c r="F12" s="12">
        <f t="shared" si="0"/>
        <v>1800000</v>
      </c>
      <c r="G12" s="12">
        <v>442135</v>
      </c>
      <c r="H12" s="12">
        <v>0</v>
      </c>
      <c r="I12" s="12">
        <f t="shared" si="1"/>
        <v>442135</v>
      </c>
      <c r="J12" s="123"/>
    </row>
    <row r="13" spans="1:18" ht="24.95" customHeight="1">
      <c r="A13" s="37" t="s">
        <v>231</v>
      </c>
      <c r="B13" s="59" t="s">
        <v>43</v>
      </c>
      <c r="C13" s="20" t="s">
        <v>3</v>
      </c>
      <c r="D13" s="12">
        <v>6100000</v>
      </c>
      <c r="E13" s="12">
        <v>380000</v>
      </c>
      <c r="F13" s="12">
        <f t="shared" si="0"/>
        <v>6480000</v>
      </c>
      <c r="G13" s="12">
        <v>3428521</v>
      </c>
      <c r="H13" s="12">
        <v>248226</v>
      </c>
      <c r="I13" s="12">
        <f t="shared" si="1"/>
        <v>3676747</v>
      </c>
      <c r="J13" s="137"/>
      <c r="K13" s="138"/>
    </row>
    <row r="14" spans="1:18" ht="24.95" customHeight="1">
      <c r="A14" s="37" t="s">
        <v>197</v>
      </c>
      <c r="B14" s="37" t="s">
        <v>44</v>
      </c>
      <c r="C14" s="38" t="s">
        <v>4</v>
      </c>
      <c r="D14" s="61">
        <f>D15+D17</f>
        <v>347000</v>
      </c>
      <c r="E14" s="61">
        <f>E15+E17</f>
        <v>1000000</v>
      </c>
      <c r="F14" s="61">
        <f t="shared" ref="F14:I14" si="2">F15+F17</f>
        <v>1347000</v>
      </c>
      <c r="G14" s="61">
        <f t="shared" si="2"/>
        <v>130000</v>
      </c>
      <c r="H14" s="61">
        <f t="shared" si="2"/>
        <v>332569</v>
      </c>
      <c r="I14" s="61">
        <f t="shared" si="2"/>
        <v>462569</v>
      </c>
    </row>
    <row r="15" spans="1:18" ht="24.95" customHeight="1">
      <c r="A15" s="10"/>
      <c r="B15" s="10"/>
      <c r="C15" s="22" t="s">
        <v>80</v>
      </c>
      <c r="D15" s="12">
        <v>300000</v>
      </c>
      <c r="E15" s="12">
        <v>1000000</v>
      </c>
      <c r="F15" s="12">
        <f t="shared" si="0"/>
        <v>1300000</v>
      </c>
      <c r="G15" s="12">
        <v>130000</v>
      </c>
      <c r="H15" s="12">
        <v>332569</v>
      </c>
      <c r="I15" s="12">
        <f t="shared" si="1"/>
        <v>462569</v>
      </c>
    </row>
    <row r="16" spans="1:18" ht="24.95" customHeight="1">
      <c r="A16" s="10"/>
      <c r="B16" s="10"/>
      <c r="C16" s="22" t="s">
        <v>82</v>
      </c>
      <c r="D16" s="12"/>
      <c r="E16" s="12"/>
      <c r="F16" s="12">
        <f t="shared" si="0"/>
        <v>0</v>
      </c>
      <c r="G16" s="12"/>
      <c r="H16" s="12"/>
      <c r="I16" s="12">
        <f t="shared" si="1"/>
        <v>0</v>
      </c>
    </row>
    <row r="17" spans="1:12" ht="24.95" customHeight="1">
      <c r="A17" s="10"/>
      <c r="B17" s="10"/>
      <c r="C17" s="22" t="s">
        <v>81</v>
      </c>
      <c r="D17" s="12">
        <v>47000</v>
      </c>
      <c r="E17" s="12"/>
      <c r="F17" s="12">
        <f t="shared" si="0"/>
        <v>47000</v>
      </c>
      <c r="G17" s="12">
        <v>0</v>
      </c>
      <c r="H17" s="12"/>
      <c r="I17" s="12">
        <f t="shared" si="1"/>
        <v>0</v>
      </c>
    </row>
    <row r="18" spans="1:12" ht="24.95" customHeight="1">
      <c r="A18" s="59" t="s">
        <v>232</v>
      </c>
      <c r="B18" s="59" t="s">
        <v>45</v>
      </c>
      <c r="C18" s="20" t="s">
        <v>5</v>
      </c>
      <c r="D18" s="12">
        <v>1200000</v>
      </c>
      <c r="E18" s="12">
        <v>1550000</v>
      </c>
      <c r="F18" s="12">
        <f t="shared" si="0"/>
        <v>2750000</v>
      </c>
      <c r="G18" s="12">
        <v>268620</v>
      </c>
      <c r="H18" s="12">
        <v>588127</v>
      </c>
      <c r="I18" s="12">
        <f t="shared" si="1"/>
        <v>856747</v>
      </c>
      <c r="J18" s="123"/>
      <c r="K18" s="65"/>
    </row>
    <row r="19" spans="1:12" ht="24.95" customHeight="1">
      <c r="A19" s="59" t="s">
        <v>233</v>
      </c>
      <c r="B19" s="59" t="s">
        <v>46</v>
      </c>
      <c r="C19" s="20" t="s">
        <v>6</v>
      </c>
      <c r="D19" s="12">
        <v>3000000</v>
      </c>
      <c r="E19" s="12">
        <v>700000</v>
      </c>
      <c r="F19" s="12">
        <f t="shared" si="0"/>
        <v>3700000</v>
      </c>
      <c r="G19" s="12">
        <v>187078</v>
      </c>
      <c r="H19" s="12">
        <v>546837</v>
      </c>
      <c r="I19" s="12">
        <f t="shared" si="1"/>
        <v>733915</v>
      </c>
    </row>
    <row r="20" spans="1:12" ht="24.95" customHeight="1">
      <c r="A20" s="59" t="s">
        <v>234</v>
      </c>
      <c r="B20" s="59" t="s">
        <v>47</v>
      </c>
      <c r="C20" s="20" t="s">
        <v>7</v>
      </c>
      <c r="D20" s="12">
        <v>600000</v>
      </c>
      <c r="E20" s="12">
        <v>665000</v>
      </c>
      <c r="F20" s="12">
        <f t="shared" si="0"/>
        <v>1265000</v>
      </c>
      <c r="G20" s="12">
        <v>206440</v>
      </c>
      <c r="H20" s="12">
        <v>50963</v>
      </c>
      <c r="I20" s="12">
        <f t="shared" si="1"/>
        <v>257403</v>
      </c>
    </row>
    <row r="21" spans="1:12" ht="24.95" customHeight="1">
      <c r="A21" s="59" t="s">
        <v>235</v>
      </c>
      <c r="B21" s="59" t="s">
        <v>48</v>
      </c>
      <c r="C21" s="20" t="s">
        <v>8</v>
      </c>
      <c r="D21" s="12">
        <v>500000</v>
      </c>
      <c r="E21" s="12">
        <v>420000</v>
      </c>
      <c r="F21" s="12">
        <f t="shared" si="0"/>
        <v>920000</v>
      </c>
      <c r="G21" s="12">
        <v>274670</v>
      </c>
      <c r="H21" s="12">
        <v>219900</v>
      </c>
      <c r="I21" s="12">
        <f t="shared" si="1"/>
        <v>494570</v>
      </c>
      <c r="K21" s="139"/>
    </row>
    <row r="22" spans="1:12" ht="24.95" customHeight="1">
      <c r="A22" s="59" t="s">
        <v>238</v>
      </c>
      <c r="B22" s="59" t="s">
        <v>124</v>
      </c>
      <c r="C22" s="38" t="s">
        <v>123</v>
      </c>
      <c r="D22" s="39">
        <v>3370000</v>
      </c>
      <c r="E22" s="12">
        <v>150000</v>
      </c>
      <c r="F22" s="12">
        <f t="shared" si="0"/>
        <v>3520000</v>
      </c>
      <c r="G22" s="39">
        <v>2511448</v>
      </c>
      <c r="H22" s="12">
        <v>0</v>
      </c>
      <c r="I22" s="12">
        <f t="shared" si="1"/>
        <v>2511448</v>
      </c>
      <c r="L22">
        <v>-16</v>
      </c>
    </row>
    <row r="23" spans="1:12" ht="24.95" customHeight="1">
      <c r="A23" s="59" t="s">
        <v>239</v>
      </c>
      <c r="B23" s="59" t="s">
        <v>50</v>
      </c>
      <c r="C23" s="38" t="s">
        <v>28</v>
      </c>
      <c r="D23" s="12">
        <v>0</v>
      </c>
      <c r="E23" s="12">
        <v>50000</v>
      </c>
      <c r="F23" s="12">
        <f t="shared" si="0"/>
        <v>50000</v>
      </c>
      <c r="G23" s="12">
        <v>0</v>
      </c>
      <c r="H23" s="12">
        <v>0</v>
      </c>
      <c r="I23" s="12">
        <f t="shared" si="1"/>
        <v>0</v>
      </c>
    </row>
    <row r="24" spans="1:12" ht="24.95" customHeight="1">
      <c r="A24" s="59" t="s">
        <v>240</v>
      </c>
      <c r="B24" s="59" t="s">
        <v>51</v>
      </c>
      <c r="C24" s="20" t="s">
        <v>21</v>
      </c>
      <c r="D24" s="12">
        <v>0</v>
      </c>
      <c r="E24" s="12">
        <v>270000</v>
      </c>
      <c r="F24" s="12">
        <f t="shared" si="0"/>
        <v>270000</v>
      </c>
      <c r="G24" s="12">
        <v>0</v>
      </c>
      <c r="H24" s="12">
        <v>26479</v>
      </c>
      <c r="I24" s="12">
        <f t="shared" si="1"/>
        <v>26479</v>
      </c>
    </row>
    <row r="25" spans="1:12" ht="24.95" customHeight="1">
      <c r="A25" s="59" t="s">
        <v>241</v>
      </c>
      <c r="B25" s="59" t="s">
        <v>52</v>
      </c>
      <c r="C25" s="11" t="s">
        <v>29</v>
      </c>
      <c r="D25" s="12">
        <v>500000</v>
      </c>
      <c r="E25" s="12">
        <v>300000</v>
      </c>
      <c r="F25" s="12">
        <f t="shared" si="0"/>
        <v>800000</v>
      </c>
      <c r="G25" s="12">
        <v>0</v>
      </c>
      <c r="H25" s="12">
        <v>15858</v>
      </c>
      <c r="I25" s="12">
        <f t="shared" si="1"/>
        <v>15858</v>
      </c>
      <c r="K25" s="139"/>
    </row>
    <row r="26" spans="1:12" ht="24.95" customHeight="1">
      <c r="A26" s="59" t="s">
        <v>242</v>
      </c>
      <c r="B26" s="59" t="s">
        <v>53</v>
      </c>
      <c r="C26" s="20" t="s">
        <v>17</v>
      </c>
      <c r="D26" s="12">
        <v>2600000</v>
      </c>
      <c r="E26" s="12">
        <v>1000</v>
      </c>
      <c r="F26" s="12">
        <f t="shared" si="0"/>
        <v>2601000</v>
      </c>
      <c r="G26" s="12">
        <v>0</v>
      </c>
      <c r="H26" s="12">
        <v>0</v>
      </c>
      <c r="I26" s="12">
        <f t="shared" si="1"/>
        <v>0</v>
      </c>
      <c r="J26" s="58"/>
    </row>
    <row r="27" spans="1:12" ht="24.95" customHeight="1">
      <c r="A27" s="59" t="s">
        <v>243</v>
      </c>
      <c r="B27" s="59" t="s">
        <v>54</v>
      </c>
      <c r="C27" s="20" t="s">
        <v>18</v>
      </c>
      <c r="D27" s="12">
        <v>56000</v>
      </c>
      <c r="E27" s="12">
        <v>87000</v>
      </c>
      <c r="F27" s="12">
        <f t="shared" si="0"/>
        <v>143000</v>
      </c>
      <c r="G27" s="12">
        <v>38225</v>
      </c>
      <c r="H27" s="12">
        <v>78490</v>
      </c>
      <c r="I27" s="12">
        <f t="shared" si="1"/>
        <v>116715</v>
      </c>
      <c r="J27" s="58"/>
    </row>
    <row r="28" spans="1:12" ht="24.95" customHeight="1">
      <c r="A28" s="59" t="s">
        <v>244</v>
      </c>
      <c r="B28" s="59" t="s">
        <v>55</v>
      </c>
      <c r="C28" s="20" t="s">
        <v>31</v>
      </c>
      <c r="D28" s="12">
        <v>0</v>
      </c>
      <c r="E28" s="12">
        <v>1000</v>
      </c>
      <c r="F28" s="12">
        <f t="shared" si="0"/>
        <v>1000</v>
      </c>
      <c r="G28" s="12">
        <v>0</v>
      </c>
      <c r="H28" s="12">
        <v>0</v>
      </c>
      <c r="I28" s="12">
        <f t="shared" si="1"/>
        <v>0</v>
      </c>
      <c r="J28" s="58"/>
    </row>
    <row r="29" spans="1:12" ht="24.95" customHeight="1">
      <c r="A29" s="254" t="s">
        <v>160</v>
      </c>
      <c r="B29" s="254"/>
      <c r="C29" s="254"/>
      <c r="D29" s="17">
        <f>D7+D8+D9+D10+D11+D12+D13+D14+D18+D19+D20+D21+D22+D23+D24+D25+D26+D27+D28</f>
        <v>59386000</v>
      </c>
      <c r="E29" s="17">
        <f>E28+E27+E26+E25+E24+E23+E22+E21+E20+E19+E18+E14+E13+E12+E11+E10+E9+E8+E7</f>
        <v>6843000</v>
      </c>
      <c r="F29" s="17">
        <f>F28+F27+F26+F25+F24+F23+F22+F21+F20+F19+F18+F14+F13+F12+F11+F10+F9+F8+F7</f>
        <v>66229000</v>
      </c>
      <c r="G29" s="17">
        <f>G7+G8+G9+G10+G11+G12+G13+G14+G18+G19+G20+G21+G22+G23+G24+G25+G26+G27+G28</f>
        <v>36004143</v>
      </c>
      <c r="H29" s="17">
        <f>H28+H27+H26+H25+H24+H23+H22+H21+H20+H19+H18+H14+H13+H12+H11+H10+H9+H8+H7</f>
        <v>2260783</v>
      </c>
      <c r="I29" s="17">
        <f>I28+I27+I26+I25+I24+I23+I22+I21+I20+I19+I18+I14+I13+I12+I11+I10+I9+I8+I7</f>
        <v>38264926</v>
      </c>
      <c r="J29" s="32">
        <f>G29+H29</f>
        <v>38264926</v>
      </c>
    </row>
    <row r="30" spans="1:12" ht="24.95" customHeight="1">
      <c r="A30" s="306" t="s">
        <v>170</v>
      </c>
      <c r="B30" s="306"/>
      <c r="C30" s="306"/>
      <c r="D30" s="84"/>
      <c r="E30" s="84"/>
      <c r="F30" s="84"/>
      <c r="G30" s="84"/>
      <c r="H30" s="84"/>
      <c r="I30" s="84"/>
      <c r="J30" s="32"/>
    </row>
    <row r="31" spans="1:12" ht="15">
      <c r="A31" s="259" t="s">
        <v>112</v>
      </c>
      <c r="B31" s="259"/>
      <c r="C31" s="259"/>
      <c r="D31" s="101">
        <f>D28+D27+D26+D25+D24+D23+D22+D21+D20+D19+D18+D15+D13+D12+D11+D10+D9+D8+D7</f>
        <v>59339000</v>
      </c>
      <c r="E31" s="101"/>
      <c r="F31" s="101">
        <f>D31+E31</f>
        <v>59339000</v>
      </c>
      <c r="G31" s="101">
        <f>G28+G27+G26+G25+G24+G23+G22+G21+G20+G19+G18+G15+G13+G12+G11+G10+G9+G8+G7</f>
        <v>36004143</v>
      </c>
      <c r="H31" s="101"/>
      <c r="I31" s="101">
        <f>G31+H31</f>
        <v>36004143</v>
      </c>
    </row>
    <row r="32" spans="1:12" ht="15">
      <c r="A32" s="259" t="s">
        <v>113</v>
      </c>
      <c r="B32" s="259"/>
      <c r="C32" s="259"/>
      <c r="D32" s="101"/>
      <c r="E32" s="101">
        <f>E29</f>
        <v>6843000</v>
      </c>
      <c r="F32" s="101">
        <f t="shared" ref="F32:F33" si="3">D32+E32</f>
        <v>6843000</v>
      </c>
      <c r="G32" s="101"/>
      <c r="H32" s="101">
        <f>H29</f>
        <v>2260783</v>
      </c>
      <c r="I32" s="101">
        <f t="shared" ref="I32:I33" si="4">G32+H32</f>
        <v>2260783</v>
      </c>
    </row>
    <row r="33" spans="1:9" ht="15.75">
      <c r="A33" s="311" t="s">
        <v>114</v>
      </c>
      <c r="B33" s="311"/>
      <c r="C33" s="311"/>
      <c r="D33" s="103">
        <f>D17</f>
        <v>47000</v>
      </c>
      <c r="E33" s="102"/>
      <c r="F33" s="101">
        <f t="shared" si="3"/>
        <v>47000</v>
      </c>
      <c r="G33" s="103">
        <f>G17</f>
        <v>0</v>
      </c>
      <c r="H33" s="102"/>
      <c r="I33" s="101">
        <f t="shared" si="4"/>
        <v>0</v>
      </c>
    </row>
    <row r="34" spans="1:9" ht="15.75">
      <c r="D34" s="121">
        <f>D31+D32+D33</f>
        <v>59386000</v>
      </c>
      <c r="E34" s="121">
        <f t="shared" ref="E34:F34" si="5">E31+E32+E33</f>
        <v>6843000</v>
      </c>
      <c r="F34" s="121">
        <f t="shared" si="5"/>
        <v>66229000</v>
      </c>
      <c r="G34" s="121">
        <f>G31+G32+G33</f>
        <v>36004143</v>
      </c>
      <c r="H34" s="121">
        <f t="shared" ref="H34:I34" si="6">H31+H32+H33</f>
        <v>2260783</v>
      </c>
      <c r="I34" s="121">
        <f t="shared" si="6"/>
        <v>38264926</v>
      </c>
    </row>
    <row r="36" spans="1:9" ht="18">
      <c r="A36" s="310"/>
      <c r="B36" s="310"/>
      <c r="C36" s="310"/>
      <c r="D36" s="201"/>
      <c r="E36" s="201"/>
      <c r="F36" s="201"/>
      <c r="G36" s="100"/>
      <c r="H36" s="100"/>
      <c r="I36" s="100"/>
    </row>
    <row r="55" spans="10:10">
      <c r="J55">
        <v>0</v>
      </c>
    </row>
    <row r="56" spans="10:10">
      <c r="J56">
        <v>0</v>
      </c>
    </row>
    <row r="57" spans="10:10">
      <c r="J57">
        <v>0</v>
      </c>
    </row>
  </sheetData>
  <mergeCells count="10">
    <mergeCell ref="A36:C36"/>
    <mergeCell ref="A30:C30"/>
    <mergeCell ref="A33:C33"/>
    <mergeCell ref="A1:I1"/>
    <mergeCell ref="A31:C31"/>
    <mergeCell ref="A32:C32"/>
    <mergeCell ref="A3:I3"/>
    <mergeCell ref="A2:I2"/>
    <mergeCell ref="A29:C29"/>
    <mergeCell ref="A6:I6"/>
  </mergeCells>
  <phoneticPr fontId="2" type="noConversion"/>
  <printOptions horizontalCentered="1"/>
  <pageMargins left="0.47244094488188981" right="0.23622047244094491" top="0.98425196850393704" bottom="0.98425196850393704" header="0.51181102362204722" footer="0.51181102362204722"/>
  <pageSetup paperSize="9" scale="57" orientation="landscape" r:id="rId1"/>
  <headerFooter alignWithMargins="0"/>
  <rowBreaks count="1" manualBreakCount="1">
    <brk id="3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X60"/>
  <sheetViews>
    <sheetView topLeftCell="A4" zoomScale="75" zoomScaleNormal="75" workbookViewId="0">
      <selection activeCell="T4" sqref="T4:X16"/>
    </sheetView>
  </sheetViews>
  <sheetFormatPr defaultRowHeight="12.75"/>
  <cols>
    <col min="1" max="1" width="10.5703125" customWidth="1"/>
    <col min="3" max="3" width="55.28515625" customWidth="1"/>
    <col min="4" max="4" width="0.140625" hidden="1" customWidth="1"/>
    <col min="5" max="13" width="9.140625" hidden="1" customWidth="1"/>
    <col min="14" max="14" width="16.85546875" customWidth="1"/>
    <col min="15" max="15" width="15.28515625" customWidth="1"/>
    <col min="16" max="16" width="16" customWidth="1"/>
    <col min="17" max="17" width="17" customWidth="1"/>
    <col min="18" max="18" width="15.140625" customWidth="1"/>
    <col min="19" max="19" width="17.140625" customWidth="1"/>
    <col min="20" max="20" width="13.7109375" customWidth="1"/>
    <col min="21" max="21" width="13.140625" customWidth="1"/>
  </cols>
  <sheetData>
    <row r="1" spans="1:24" ht="35.1" customHeight="1">
      <c r="A1" s="295" t="s">
        <v>171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24" ht="20.25">
      <c r="A2" s="305" t="s">
        <v>190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</row>
    <row r="3" spans="1:24" ht="18">
      <c r="A3" s="309" t="s">
        <v>191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</row>
    <row r="4" spans="1:24" ht="51.95" customHeight="1">
      <c r="A4" s="26" t="s">
        <v>63</v>
      </c>
      <c r="B4" s="26" t="s">
        <v>56</v>
      </c>
      <c r="C4" s="27" t="s">
        <v>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47" t="s">
        <v>211</v>
      </c>
      <c r="O4" s="47" t="s">
        <v>107</v>
      </c>
      <c r="P4" s="46" t="s">
        <v>101</v>
      </c>
      <c r="Q4" s="203" t="s">
        <v>277</v>
      </c>
      <c r="R4" s="47" t="s">
        <v>278</v>
      </c>
      <c r="S4" s="204" t="s">
        <v>279</v>
      </c>
    </row>
    <row r="5" spans="1:24" ht="15" customHeight="1">
      <c r="A5" s="26" t="s">
        <v>57</v>
      </c>
      <c r="B5" s="26" t="s">
        <v>58</v>
      </c>
      <c r="C5" s="26" t="s">
        <v>59</v>
      </c>
      <c r="D5" s="26" t="s">
        <v>60</v>
      </c>
      <c r="E5" s="26" t="s">
        <v>61</v>
      </c>
      <c r="F5" s="26" t="s">
        <v>99</v>
      </c>
      <c r="G5" s="8"/>
      <c r="H5" s="8"/>
      <c r="I5" s="8"/>
      <c r="J5" s="8"/>
      <c r="K5" s="8"/>
      <c r="L5" s="8"/>
      <c r="M5" s="8"/>
      <c r="N5" s="26" t="s">
        <v>60</v>
      </c>
      <c r="O5" s="26" t="s">
        <v>61</v>
      </c>
      <c r="P5" s="26" t="s">
        <v>99</v>
      </c>
      <c r="Q5" s="26" t="s">
        <v>270</v>
      </c>
      <c r="R5" s="26" t="s">
        <v>106</v>
      </c>
      <c r="S5" s="26" t="s">
        <v>120</v>
      </c>
    </row>
    <row r="6" spans="1:24" ht="20.100000000000001" customHeight="1">
      <c r="A6" s="309" t="s">
        <v>256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pans="1:24" ht="24.95" customHeight="1">
      <c r="A7" s="37" t="s">
        <v>188</v>
      </c>
      <c r="B7" s="59" t="s">
        <v>37</v>
      </c>
      <c r="C7" s="20" t="s">
        <v>35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39">
        <v>35423000</v>
      </c>
      <c r="O7" s="12">
        <v>600000</v>
      </c>
      <c r="P7" s="12">
        <f>O7+N7</f>
        <v>36023000</v>
      </c>
      <c r="Q7" s="39">
        <v>27520979</v>
      </c>
      <c r="R7" s="12">
        <v>61214</v>
      </c>
      <c r="S7" s="12">
        <f>R7+Q7</f>
        <v>27582193</v>
      </c>
      <c r="T7" s="32"/>
    </row>
    <row r="8" spans="1:24" ht="24.95" customHeight="1">
      <c r="A8" s="37" t="s">
        <v>155</v>
      </c>
      <c r="B8" s="59" t="s">
        <v>38</v>
      </c>
      <c r="C8" s="22" t="s">
        <v>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9">
        <v>6341000</v>
      </c>
      <c r="O8" s="12">
        <v>106000</v>
      </c>
      <c r="P8" s="12">
        <f t="shared" ref="P8:P33" si="0">O8+N8</f>
        <v>6447000</v>
      </c>
      <c r="Q8" s="39">
        <v>4926739</v>
      </c>
      <c r="R8" s="12">
        <v>10845</v>
      </c>
      <c r="S8" s="12">
        <f t="shared" ref="S8:S33" si="1">R8+Q8</f>
        <v>4937584</v>
      </c>
      <c r="V8" s="76"/>
      <c r="W8" s="76"/>
      <c r="X8" s="76"/>
    </row>
    <row r="9" spans="1:24" ht="24.95" customHeight="1">
      <c r="A9" s="37" t="s">
        <v>150</v>
      </c>
      <c r="B9" s="59" t="s">
        <v>39</v>
      </c>
      <c r="C9" s="20" t="s">
        <v>23</v>
      </c>
      <c r="D9" s="21" t="e">
        <f>#REF!</f>
        <v>#REF!</v>
      </c>
      <c r="E9" s="21" t="e">
        <f>#REF!</f>
        <v>#REF!</v>
      </c>
      <c r="F9" s="21" t="e">
        <f>#REF!</f>
        <v>#REF!</v>
      </c>
      <c r="G9" s="21"/>
      <c r="H9" s="21"/>
      <c r="I9" s="21">
        <v>363182</v>
      </c>
      <c r="J9" s="21"/>
      <c r="K9" s="21"/>
      <c r="L9" s="21"/>
      <c r="M9" s="21"/>
      <c r="N9" s="12">
        <v>1285000</v>
      </c>
      <c r="O9" s="12">
        <v>360000</v>
      </c>
      <c r="P9" s="12">
        <f t="shared" si="0"/>
        <v>1645000</v>
      </c>
      <c r="Q9" s="12">
        <v>603900</v>
      </c>
      <c r="R9" s="12">
        <v>186648</v>
      </c>
      <c r="S9" s="12">
        <f t="shared" si="1"/>
        <v>790548</v>
      </c>
      <c r="T9" s="32"/>
      <c r="V9" s="35"/>
    </row>
    <row r="10" spans="1:24" ht="24.95" customHeight="1">
      <c r="A10" s="37" t="s">
        <v>189</v>
      </c>
      <c r="B10" s="59" t="s">
        <v>40</v>
      </c>
      <c r="C10" s="20" t="s">
        <v>11</v>
      </c>
      <c r="D10" s="21"/>
      <c r="E10" s="21"/>
      <c r="F10" s="21"/>
      <c r="G10" s="21"/>
      <c r="H10" s="21"/>
      <c r="I10" s="21">
        <v>297978</v>
      </c>
      <c r="J10" s="21"/>
      <c r="K10" s="21"/>
      <c r="L10" s="21"/>
      <c r="M10" s="21"/>
      <c r="N10" s="12">
        <v>2677000</v>
      </c>
      <c r="O10" s="12">
        <v>150000</v>
      </c>
      <c r="P10" s="12">
        <f t="shared" si="0"/>
        <v>2827000</v>
      </c>
      <c r="Q10" s="12">
        <v>587286</v>
      </c>
      <c r="R10" s="12">
        <v>102150</v>
      </c>
      <c r="S10" s="12">
        <f t="shared" si="1"/>
        <v>689436</v>
      </c>
      <c r="X10" s="76"/>
    </row>
    <row r="11" spans="1:24" ht="24.95" customHeight="1">
      <c r="A11" s="37" t="s">
        <v>151</v>
      </c>
      <c r="B11" s="59" t="s">
        <v>41</v>
      </c>
      <c r="C11" s="20" t="s">
        <v>33</v>
      </c>
      <c r="D11" s="21"/>
      <c r="E11" s="21"/>
      <c r="F11" s="21"/>
      <c r="G11" s="21"/>
      <c r="H11" s="21"/>
      <c r="I11" s="21">
        <v>661160750</v>
      </c>
      <c r="J11" s="21">
        <v>750</v>
      </c>
      <c r="K11" s="21"/>
      <c r="L11" s="21"/>
      <c r="M11" s="21"/>
      <c r="N11" s="12">
        <v>0</v>
      </c>
      <c r="O11" s="12">
        <v>0</v>
      </c>
      <c r="P11" s="12">
        <f t="shared" si="0"/>
        <v>0</v>
      </c>
      <c r="Q11" s="12">
        <v>0</v>
      </c>
      <c r="R11" s="12">
        <v>0</v>
      </c>
      <c r="S11" s="12">
        <f t="shared" si="1"/>
        <v>0</v>
      </c>
    </row>
    <row r="12" spans="1:24" ht="24.95" customHeight="1">
      <c r="A12" s="37" t="s">
        <v>230</v>
      </c>
      <c r="B12" s="59" t="s">
        <v>42</v>
      </c>
      <c r="C12" s="22" t="s">
        <v>30</v>
      </c>
      <c r="D12" s="21">
        <v>0</v>
      </c>
      <c r="E12" s="21">
        <v>0</v>
      </c>
      <c r="F12" s="21">
        <v>411000</v>
      </c>
      <c r="G12" s="21"/>
      <c r="H12" s="21">
        <v>706000</v>
      </c>
      <c r="I12" s="21"/>
      <c r="J12" s="23"/>
      <c r="K12" s="23"/>
      <c r="L12" s="23"/>
      <c r="M12" s="23"/>
      <c r="N12" s="12">
        <v>1026000</v>
      </c>
      <c r="O12" s="12">
        <v>370000</v>
      </c>
      <c r="P12" s="12">
        <f t="shared" si="0"/>
        <v>1396000</v>
      </c>
      <c r="Q12" s="12">
        <v>906119</v>
      </c>
      <c r="R12" s="12">
        <v>42710</v>
      </c>
      <c r="S12" s="12">
        <f t="shared" si="1"/>
        <v>948829</v>
      </c>
    </row>
    <row r="13" spans="1:24" ht="24.95" customHeight="1">
      <c r="A13" s="37" t="s">
        <v>231</v>
      </c>
      <c r="B13" s="59" t="s">
        <v>43</v>
      </c>
      <c r="C13" s="20" t="s">
        <v>3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69">
        <v>3300000</v>
      </c>
      <c r="O13" s="12">
        <v>530000</v>
      </c>
      <c r="P13" s="12">
        <f>N13+O13</f>
        <v>3830000</v>
      </c>
      <c r="Q13" s="169">
        <v>1654745</v>
      </c>
      <c r="R13" s="12">
        <v>203225</v>
      </c>
      <c r="S13" s="12">
        <f>Q13+R13</f>
        <v>1857970</v>
      </c>
      <c r="U13" s="121"/>
      <c r="V13" s="35"/>
    </row>
    <row r="14" spans="1:24" ht="24.95" customHeight="1">
      <c r="A14" s="59" t="s">
        <v>197</v>
      </c>
      <c r="B14" s="59" t="s">
        <v>44</v>
      </c>
      <c r="C14" s="38" t="s">
        <v>4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39">
        <f>N15+N16</f>
        <v>350000</v>
      </c>
      <c r="O14" s="39">
        <f t="shared" ref="O14:P14" si="2">O15+O16</f>
        <v>550000</v>
      </c>
      <c r="P14" s="39">
        <f t="shared" si="2"/>
        <v>900000</v>
      </c>
      <c r="Q14" s="39">
        <f>Q15+Q16</f>
        <v>0</v>
      </c>
      <c r="R14" s="39">
        <f t="shared" ref="R14:S14" si="3">R15+R16</f>
        <v>445827</v>
      </c>
      <c r="S14" s="39">
        <f t="shared" si="3"/>
        <v>445827</v>
      </c>
    </row>
    <row r="15" spans="1:24" ht="24.95" customHeight="1">
      <c r="A15" s="59"/>
      <c r="B15" s="59"/>
      <c r="C15" s="22" t="s">
        <v>80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2">
        <v>30000</v>
      </c>
      <c r="O15" s="12">
        <v>550000</v>
      </c>
      <c r="P15" s="12">
        <f t="shared" si="0"/>
        <v>580000</v>
      </c>
      <c r="Q15" s="12"/>
      <c r="R15" s="12">
        <v>445827</v>
      </c>
      <c r="S15" s="12">
        <f t="shared" si="1"/>
        <v>445827</v>
      </c>
    </row>
    <row r="16" spans="1:24" ht="24.95" customHeight="1">
      <c r="A16" s="59"/>
      <c r="B16" s="59"/>
      <c r="C16" s="22" t="s">
        <v>82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2">
        <v>320000</v>
      </c>
      <c r="O16" s="12"/>
      <c r="P16" s="12">
        <f t="shared" si="0"/>
        <v>320000</v>
      </c>
      <c r="Q16" s="12"/>
      <c r="R16" s="12"/>
      <c r="S16" s="12">
        <f t="shared" si="1"/>
        <v>0</v>
      </c>
    </row>
    <row r="17" spans="1:21" ht="24.95" customHeight="1">
      <c r="A17" s="59" t="s">
        <v>232</v>
      </c>
      <c r="B17" s="59" t="s">
        <v>45</v>
      </c>
      <c r="C17" s="38" t="s">
        <v>5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9">
        <f>N18+N19</f>
        <v>820000</v>
      </c>
      <c r="O17" s="39">
        <f t="shared" ref="O17:P17" si="4">O18+O19</f>
        <v>510000</v>
      </c>
      <c r="P17" s="39">
        <f t="shared" si="4"/>
        <v>1330000</v>
      </c>
      <c r="Q17" s="39">
        <f>Q18+Q19</f>
        <v>375690</v>
      </c>
      <c r="R17" s="39">
        <f t="shared" ref="R17:S17" si="5">R18+R19</f>
        <v>55639</v>
      </c>
      <c r="S17" s="39">
        <f t="shared" si="5"/>
        <v>431329</v>
      </c>
    </row>
    <row r="18" spans="1:21" ht="24.95" customHeight="1">
      <c r="A18" s="59"/>
      <c r="B18" s="59"/>
      <c r="C18" s="22" t="s">
        <v>80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12">
        <v>775000</v>
      </c>
      <c r="O18" s="12">
        <v>510000</v>
      </c>
      <c r="P18" s="12">
        <f t="shared" si="0"/>
        <v>1285000</v>
      </c>
      <c r="Q18" s="12">
        <v>375690</v>
      </c>
      <c r="R18" s="12">
        <v>55639</v>
      </c>
      <c r="S18" s="12">
        <f t="shared" si="1"/>
        <v>431329</v>
      </c>
    </row>
    <row r="19" spans="1:21" ht="24.95" customHeight="1">
      <c r="A19" s="59"/>
      <c r="B19" s="59"/>
      <c r="C19" s="22" t="s">
        <v>82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2">
        <v>45000</v>
      </c>
      <c r="O19" s="12">
        <v>0</v>
      </c>
      <c r="P19" s="12">
        <f t="shared" si="0"/>
        <v>45000</v>
      </c>
      <c r="Q19" s="12"/>
      <c r="R19" s="12">
        <v>0</v>
      </c>
      <c r="S19" s="12">
        <f t="shared" si="1"/>
        <v>0</v>
      </c>
    </row>
    <row r="20" spans="1:21" ht="24.95" customHeight="1">
      <c r="A20" s="59" t="s">
        <v>233</v>
      </c>
      <c r="B20" s="59" t="s">
        <v>46</v>
      </c>
      <c r="C20" s="38" t="s">
        <v>6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39">
        <f>N21+N22+N23</f>
        <v>1295000</v>
      </c>
      <c r="O20" s="39">
        <f>O21+O22+O23</f>
        <v>350000</v>
      </c>
      <c r="P20" s="39">
        <f t="shared" ref="P20" si="6">P21+P22+P23</f>
        <v>1645000</v>
      </c>
      <c r="Q20" s="39">
        <f>Q21+Q22+Q23</f>
        <v>1045780</v>
      </c>
      <c r="R20" s="39">
        <f t="shared" ref="R20:S20" si="7">R21+R22+R23</f>
        <v>401927</v>
      </c>
      <c r="S20" s="39">
        <f t="shared" si="7"/>
        <v>1447707</v>
      </c>
    </row>
    <row r="21" spans="1:21" ht="24.95" customHeight="1">
      <c r="A21" s="59"/>
      <c r="B21" s="59"/>
      <c r="C21" s="22" t="s">
        <v>80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2">
        <v>1160000</v>
      </c>
      <c r="O21" s="12">
        <v>350000</v>
      </c>
      <c r="P21" s="12">
        <f>N21+O21</f>
        <v>1510000</v>
      </c>
      <c r="Q21" s="12">
        <v>1045780</v>
      </c>
      <c r="R21" s="12">
        <v>401927</v>
      </c>
      <c r="S21" s="12">
        <f>Q21+R21</f>
        <v>1447707</v>
      </c>
      <c r="T21" s="58"/>
      <c r="U21" s="58"/>
    </row>
    <row r="22" spans="1:21" ht="24.95" customHeight="1">
      <c r="A22" s="59"/>
      <c r="B22" s="59"/>
      <c r="C22" s="22" t="s">
        <v>82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2">
        <v>135000</v>
      </c>
      <c r="O22" s="12"/>
      <c r="P22" s="12">
        <f>N22+O22</f>
        <v>135000</v>
      </c>
      <c r="Q22" s="12"/>
      <c r="R22" s="12"/>
      <c r="S22" s="12">
        <f>Q22+R22</f>
        <v>0</v>
      </c>
      <c r="T22" s="58"/>
      <c r="U22" s="58"/>
    </row>
    <row r="23" spans="1:21" ht="24.95" customHeight="1">
      <c r="A23" s="59"/>
      <c r="B23" s="59"/>
      <c r="C23" s="22" t="s">
        <v>81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2">
        <v>0</v>
      </c>
      <c r="O23" s="12"/>
      <c r="P23" s="12"/>
      <c r="Q23" s="12">
        <v>0</v>
      </c>
      <c r="R23" s="12"/>
      <c r="S23" s="12"/>
    </row>
    <row r="24" spans="1:21" ht="24.95" customHeight="1">
      <c r="A24" s="59" t="s">
        <v>234</v>
      </c>
      <c r="B24" s="59" t="s">
        <v>47</v>
      </c>
      <c r="C24" s="38" t="s">
        <v>7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39">
        <v>900000</v>
      </c>
      <c r="O24" s="39">
        <v>95000</v>
      </c>
      <c r="P24" s="39">
        <f t="shared" si="0"/>
        <v>995000</v>
      </c>
      <c r="Q24" s="39">
        <v>1608</v>
      </c>
      <c r="R24" s="39">
        <v>1296</v>
      </c>
      <c r="S24" s="39">
        <f t="shared" si="1"/>
        <v>2904</v>
      </c>
    </row>
    <row r="25" spans="1:21" ht="24.95" customHeight="1">
      <c r="A25" s="59" t="s">
        <v>235</v>
      </c>
      <c r="B25" s="59" t="s">
        <v>48</v>
      </c>
      <c r="C25" s="38" t="s">
        <v>8</v>
      </c>
      <c r="D25" s="31"/>
      <c r="E25" s="31"/>
      <c r="F25" s="21"/>
      <c r="G25" s="21"/>
      <c r="H25" s="21"/>
      <c r="I25" s="21"/>
      <c r="J25" s="21"/>
      <c r="K25" s="21"/>
      <c r="L25" s="21"/>
      <c r="M25" s="21"/>
      <c r="N25" s="39">
        <v>500000</v>
      </c>
      <c r="O25" s="39">
        <v>225000</v>
      </c>
      <c r="P25" s="39">
        <f t="shared" si="0"/>
        <v>725000</v>
      </c>
      <c r="Q25" s="39">
        <v>115096</v>
      </c>
      <c r="R25" s="39">
        <v>62936</v>
      </c>
      <c r="S25" s="39">
        <f t="shared" si="1"/>
        <v>178032</v>
      </c>
    </row>
    <row r="26" spans="1:21" ht="24.95" customHeight="1">
      <c r="A26" s="59" t="s">
        <v>237</v>
      </c>
      <c r="B26" s="59" t="s">
        <v>90</v>
      </c>
      <c r="C26" s="38" t="s">
        <v>91</v>
      </c>
      <c r="D26" s="236"/>
      <c r="E26" s="236"/>
      <c r="F26" s="40"/>
      <c r="G26" s="40"/>
      <c r="H26" s="40"/>
      <c r="I26" s="40"/>
      <c r="J26" s="40"/>
      <c r="K26" s="40"/>
      <c r="L26" s="40"/>
      <c r="M26" s="40"/>
      <c r="N26" s="39">
        <v>0</v>
      </c>
      <c r="O26" s="39">
        <v>20000</v>
      </c>
      <c r="P26" s="39">
        <f t="shared" si="0"/>
        <v>20000</v>
      </c>
      <c r="Q26" s="39">
        <v>0</v>
      </c>
      <c r="R26" s="39">
        <v>6487</v>
      </c>
      <c r="S26" s="39">
        <f t="shared" si="1"/>
        <v>6487</v>
      </c>
    </row>
    <row r="27" spans="1:21" ht="24.95" customHeight="1">
      <c r="A27" s="59" t="s">
        <v>238</v>
      </c>
      <c r="B27" s="59" t="s">
        <v>124</v>
      </c>
      <c r="C27" s="38" t="s">
        <v>123</v>
      </c>
      <c r="D27" s="31"/>
      <c r="E27" s="31"/>
      <c r="F27" s="21"/>
      <c r="G27" s="21"/>
      <c r="H27" s="21"/>
      <c r="I27" s="21"/>
      <c r="J27" s="21"/>
      <c r="K27" s="21"/>
      <c r="L27" s="21"/>
      <c r="M27" s="21"/>
      <c r="N27" s="39">
        <v>4468000</v>
      </c>
      <c r="O27" s="12">
        <v>69000</v>
      </c>
      <c r="P27" s="12">
        <f t="shared" si="0"/>
        <v>4537000</v>
      </c>
      <c r="Q27" s="39">
        <v>3385835</v>
      </c>
      <c r="R27" s="12">
        <v>0</v>
      </c>
      <c r="S27" s="12">
        <f t="shared" si="1"/>
        <v>3385835</v>
      </c>
    </row>
    <row r="28" spans="1:21" ht="24.95" customHeight="1">
      <c r="A28" s="59" t="s">
        <v>239</v>
      </c>
      <c r="B28" s="59" t="s">
        <v>50</v>
      </c>
      <c r="C28" s="42" t="s">
        <v>65</v>
      </c>
      <c r="D28" s="236"/>
      <c r="E28" s="236"/>
      <c r="F28" s="40"/>
      <c r="G28" s="40"/>
      <c r="H28" s="40"/>
      <c r="I28" s="40"/>
      <c r="J28" s="40"/>
      <c r="K28" s="40"/>
      <c r="L28" s="40"/>
      <c r="M28" s="40"/>
      <c r="N28" s="39">
        <v>0</v>
      </c>
      <c r="O28" s="39">
        <v>20000</v>
      </c>
      <c r="P28" s="39">
        <f t="shared" si="0"/>
        <v>20000</v>
      </c>
      <c r="Q28" s="39">
        <v>0</v>
      </c>
      <c r="R28" s="39">
        <v>0</v>
      </c>
      <c r="S28" s="39">
        <f t="shared" si="1"/>
        <v>0</v>
      </c>
    </row>
    <row r="29" spans="1:21" ht="24.95" customHeight="1">
      <c r="A29" s="59" t="s">
        <v>240</v>
      </c>
      <c r="B29" s="59" t="s">
        <v>51</v>
      </c>
      <c r="C29" s="38" t="s">
        <v>22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39">
        <v>280000</v>
      </c>
      <c r="O29" s="39">
        <v>80000</v>
      </c>
      <c r="P29" s="39">
        <f t="shared" si="0"/>
        <v>360000</v>
      </c>
      <c r="Q29" s="39">
        <v>0</v>
      </c>
      <c r="R29" s="39">
        <v>1372</v>
      </c>
      <c r="S29" s="39">
        <f t="shared" si="1"/>
        <v>1372</v>
      </c>
    </row>
    <row r="30" spans="1:21" ht="24.95" customHeight="1">
      <c r="A30" s="59" t="s">
        <v>241</v>
      </c>
      <c r="B30" s="59" t="s">
        <v>52</v>
      </c>
      <c r="C30" s="42" t="s">
        <v>29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39">
        <v>300000</v>
      </c>
      <c r="O30" s="39">
        <v>40000</v>
      </c>
      <c r="P30" s="39">
        <f t="shared" si="0"/>
        <v>340000</v>
      </c>
      <c r="Q30" s="39">
        <v>0</v>
      </c>
      <c r="R30" s="39">
        <v>31230</v>
      </c>
      <c r="S30" s="39">
        <f t="shared" si="1"/>
        <v>31230</v>
      </c>
    </row>
    <row r="31" spans="1:21" ht="24.95" customHeight="1">
      <c r="A31" s="59" t="s">
        <v>242</v>
      </c>
      <c r="B31" s="59" t="s">
        <v>53</v>
      </c>
      <c r="C31" s="20" t="s">
        <v>17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12">
        <v>1400000</v>
      </c>
      <c r="O31" s="12">
        <v>30000</v>
      </c>
      <c r="P31" s="12">
        <f t="shared" si="0"/>
        <v>1430000</v>
      </c>
      <c r="Q31" s="12">
        <v>0</v>
      </c>
      <c r="R31" s="12">
        <v>0</v>
      </c>
      <c r="S31" s="12">
        <f t="shared" si="1"/>
        <v>0</v>
      </c>
    </row>
    <row r="32" spans="1:21" ht="24.95" customHeight="1">
      <c r="A32" s="59" t="s">
        <v>243</v>
      </c>
      <c r="B32" s="59" t="s">
        <v>54</v>
      </c>
      <c r="C32" s="20" t="s">
        <v>18</v>
      </c>
      <c r="D32" s="21" t="e">
        <f>#REF!+#REF!+#REF!+#REF!</f>
        <v>#REF!</v>
      </c>
      <c r="E32" s="21"/>
      <c r="F32" s="21" t="e">
        <f>#REF!+#REF!+#REF!+#REF!</f>
        <v>#REF!</v>
      </c>
      <c r="G32" s="21" t="e">
        <f>#REF!+#REF!+#REF!+#REF!</f>
        <v>#REF!</v>
      </c>
      <c r="H32" s="21" t="e">
        <f>#REF!+#REF!+#REF!+#REF!</f>
        <v>#REF!</v>
      </c>
      <c r="I32" s="21" t="e">
        <f>#REF!+#REF!+#REF!+#REF!</f>
        <v>#REF!</v>
      </c>
      <c r="J32" s="21" t="e">
        <f>#REF!+#REF!+#REF!+#REF!</f>
        <v>#REF!</v>
      </c>
      <c r="K32" s="21" t="e">
        <f>#REF!+#REF!+#REF!+#REF!</f>
        <v>#REF!</v>
      </c>
      <c r="L32" s="21" t="e">
        <f>#REF!+#REF!+#REF!+#REF!</f>
        <v>#REF!</v>
      </c>
      <c r="M32" s="21" t="e">
        <f>#REF!+#REF!+#REF!+#REF!</f>
        <v>#REF!</v>
      </c>
      <c r="N32" s="12">
        <v>100000</v>
      </c>
      <c r="O32" s="12">
        <v>360000</v>
      </c>
      <c r="P32" s="12">
        <f t="shared" si="0"/>
        <v>460000</v>
      </c>
      <c r="Q32" s="12">
        <v>100000</v>
      </c>
      <c r="R32" s="12">
        <v>187755</v>
      </c>
      <c r="S32" s="12">
        <f t="shared" si="1"/>
        <v>287755</v>
      </c>
      <c r="U32" s="139">
        <v>100000</v>
      </c>
    </row>
    <row r="33" spans="1:21" ht="24.95" customHeight="1">
      <c r="A33" s="59" t="s">
        <v>244</v>
      </c>
      <c r="B33" s="59" t="s">
        <v>55</v>
      </c>
      <c r="C33" s="20" t="s">
        <v>31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12">
        <v>0</v>
      </c>
      <c r="O33" s="12">
        <v>10000</v>
      </c>
      <c r="P33" s="12">
        <f t="shared" si="0"/>
        <v>10000</v>
      </c>
      <c r="Q33" s="12">
        <v>0</v>
      </c>
      <c r="R33" s="12">
        <v>0</v>
      </c>
      <c r="S33" s="12">
        <f t="shared" si="1"/>
        <v>0</v>
      </c>
    </row>
    <row r="34" spans="1:21" ht="24.95" customHeight="1">
      <c r="A34" s="254" t="s">
        <v>160</v>
      </c>
      <c r="B34" s="254"/>
      <c r="C34" s="25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17">
        <f>N7+N8+N9+N10+N11+N12+N13+N14+N17+N20+N24+N25+N26+N27+N28+N29+N30+N31+N32+N33</f>
        <v>60465000</v>
      </c>
      <c r="O34" s="17">
        <f>O33+O32+O31+O30+O29+O28+O27+O26+O25+O24+O20+O17+O14+O13+O12+O11+O10+O9+O8+O7</f>
        <v>4475000</v>
      </c>
      <c r="P34" s="17">
        <f>P33+P32+P31+P30+P29+P28+P27+P26+P25+P24+P20+P17+P14+P13+P12+P11+P10+P9+P8+P7</f>
        <v>64940000</v>
      </c>
      <c r="Q34" s="17">
        <f>Q7+Q8+Q9+Q10+Q11+Q12+Q13+Q14+Q17+Q20+Q24+Q25+Q26+Q27+Q28+Q29+Q30+Q31+Q32+Q33</f>
        <v>41223777</v>
      </c>
      <c r="R34" s="17">
        <f>R33+R32+R31+R30+R29+R28+R27+R26+R25+R24+R20+R17+R14+R13+R12+R11+R10+R9+R8+R7</f>
        <v>1801261</v>
      </c>
      <c r="S34" s="17">
        <f>S33+S32+S31+S30+S29+S28+S27+S26+S25+S24+S20+S17+S14+S13+S12+S11+S10+S9+S8+S7</f>
        <v>43025038</v>
      </c>
      <c r="T34" s="32">
        <f>Q34+R34</f>
        <v>43025038</v>
      </c>
    </row>
    <row r="35" spans="1:21" ht="24.95" customHeight="1">
      <c r="A35" s="317" t="s">
        <v>158</v>
      </c>
      <c r="B35" s="317"/>
      <c r="C35" s="317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4"/>
      <c r="O35" s="84"/>
      <c r="P35" s="84"/>
      <c r="Q35" s="84"/>
      <c r="R35" s="84"/>
      <c r="S35" s="84"/>
      <c r="T35" s="32"/>
    </row>
    <row r="36" spans="1:21" ht="15">
      <c r="A36" s="256" t="s">
        <v>112</v>
      </c>
      <c r="B36" s="256"/>
      <c r="C36" s="256"/>
      <c r="N36" s="85">
        <f>N7+N8+N9+N10+N11+N12+N13+N15+N18+N21+N24+N25+N26+N27+N28+N29+N30+N31+N32+N33</f>
        <v>59965000</v>
      </c>
      <c r="O36" s="85"/>
      <c r="P36" s="85">
        <f>N36+O36</f>
        <v>59965000</v>
      </c>
      <c r="Q36" s="85">
        <f>Q7+Q8+Q9+Q10+Q11+Q12+Q13+Q15+Q18+Q21+Q24+Q25+Q26+Q27+Q28+Q29+Q30+Q31+Q32+Q33</f>
        <v>41223777</v>
      </c>
      <c r="R36" s="85"/>
      <c r="S36" s="85">
        <f>Q36+R36</f>
        <v>41223777</v>
      </c>
    </row>
    <row r="37" spans="1:21" ht="15">
      <c r="A37" s="256" t="s">
        <v>113</v>
      </c>
      <c r="B37" s="256"/>
      <c r="C37" s="256"/>
      <c r="N37" s="85"/>
      <c r="O37" s="85">
        <f>O33+O32+O31+O30+O29+O28+O27+O26+O25+O24+O21+O17+O14+O13+O12+O11+O10+O9+O8+O7</f>
        <v>4475000</v>
      </c>
      <c r="P37" s="85">
        <f t="shared" ref="P37:P38" si="8">N37+O37</f>
        <v>4475000</v>
      </c>
      <c r="Q37" s="85"/>
      <c r="R37" s="85">
        <f>R33+R32+R31+R30+R29+R28+R27+R26+R25+R24+R21+R17+R14+R13+R12+R11+R10+R9+R8+R7</f>
        <v>1801261</v>
      </c>
      <c r="S37" s="85">
        <f t="shared" ref="S37:S38" si="9">Q37+R37</f>
        <v>1801261</v>
      </c>
    </row>
    <row r="38" spans="1:21" ht="15">
      <c r="A38" s="180" t="s">
        <v>202</v>
      </c>
      <c r="B38" s="180"/>
      <c r="C38" s="180"/>
      <c r="N38" s="28">
        <f>N16+N19+N22</f>
        <v>500000</v>
      </c>
      <c r="P38" s="85">
        <f t="shared" si="8"/>
        <v>500000</v>
      </c>
      <c r="Q38" s="28">
        <f>Q16+Q19+Q22</f>
        <v>0</v>
      </c>
      <c r="S38" s="85">
        <f t="shared" si="9"/>
        <v>0</v>
      </c>
      <c r="U38" s="32">
        <f>S36+S37+S38</f>
        <v>43025038</v>
      </c>
    </row>
    <row r="39" spans="1:21" ht="18">
      <c r="A39" s="316" t="s">
        <v>153</v>
      </c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</row>
    <row r="40" spans="1:21" ht="18">
      <c r="A40" s="59" t="s">
        <v>246</v>
      </c>
      <c r="B40" s="59" t="s">
        <v>43</v>
      </c>
      <c r="C40" s="80" t="s">
        <v>3</v>
      </c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>
        <v>50000</v>
      </c>
      <c r="O40" s="82">
        <v>60000</v>
      </c>
      <c r="P40" s="82">
        <f t="shared" ref="P40:P42" si="10">O40+N40</f>
        <v>110000</v>
      </c>
      <c r="Q40" s="82">
        <v>0</v>
      </c>
      <c r="R40" s="82">
        <v>0</v>
      </c>
      <c r="S40" s="82">
        <f t="shared" ref="S40:S42" si="11">R40+Q40</f>
        <v>0</v>
      </c>
    </row>
    <row r="41" spans="1:21" ht="18">
      <c r="A41" s="59" t="s">
        <v>248</v>
      </c>
      <c r="B41" s="59" t="s">
        <v>45</v>
      </c>
      <c r="C41" s="80" t="s">
        <v>5</v>
      </c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2">
        <v>660000</v>
      </c>
      <c r="O41" s="82">
        <v>140000</v>
      </c>
      <c r="P41" s="82">
        <f t="shared" si="10"/>
        <v>800000</v>
      </c>
      <c r="Q41" s="82">
        <v>0</v>
      </c>
      <c r="R41" s="82">
        <v>0</v>
      </c>
      <c r="S41" s="82">
        <f t="shared" si="11"/>
        <v>0</v>
      </c>
    </row>
    <row r="42" spans="1:21" ht="18">
      <c r="A42" s="59" t="s">
        <v>249</v>
      </c>
      <c r="B42" s="59" t="s">
        <v>46</v>
      </c>
      <c r="C42" s="80" t="s">
        <v>6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>
        <v>1360000</v>
      </c>
      <c r="O42" s="82">
        <v>100000</v>
      </c>
      <c r="P42" s="82">
        <f t="shared" si="10"/>
        <v>1460000</v>
      </c>
      <c r="Q42" s="82">
        <v>0</v>
      </c>
      <c r="R42" s="82">
        <v>0</v>
      </c>
      <c r="S42" s="82">
        <f t="shared" si="11"/>
        <v>0</v>
      </c>
    </row>
    <row r="43" spans="1:21" ht="18">
      <c r="A43" s="271" t="s">
        <v>161</v>
      </c>
      <c r="B43" s="272"/>
      <c r="C43" s="273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9">
        <f>N40+N41+N42</f>
        <v>2070000</v>
      </c>
      <c r="O43" s="109">
        <f t="shared" ref="O43:P43" si="12">O40+O41+O42</f>
        <v>300000</v>
      </c>
      <c r="P43" s="109">
        <f t="shared" si="12"/>
        <v>2370000</v>
      </c>
      <c r="Q43" s="109">
        <f>Q40+Q41+Q42</f>
        <v>0</v>
      </c>
      <c r="R43" s="109">
        <f t="shared" ref="R43:S43" si="13">R40+R41+R42</f>
        <v>0</v>
      </c>
      <c r="S43" s="109">
        <f t="shared" si="13"/>
        <v>0</v>
      </c>
    </row>
    <row r="44" spans="1:21" ht="18">
      <c r="A44" s="313" t="s">
        <v>159</v>
      </c>
      <c r="B44" s="313"/>
      <c r="C44" s="313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7"/>
      <c r="O44" s="87"/>
      <c r="P44" s="87"/>
      <c r="Q44" s="87"/>
      <c r="R44" s="87"/>
      <c r="S44" s="87"/>
    </row>
    <row r="45" spans="1:21" ht="15">
      <c r="A45" s="315" t="s">
        <v>156</v>
      </c>
      <c r="B45" s="315"/>
      <c r="C45" s="315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5">
        <f>N43</f>
        <v>2070000</v>
      </c>
      <c r="O45" s="88"/>
      <c r="P45" s="85">
        <f>N45+O45</f>
        <v>2070000</v>
      </c>
      <c r="Q45" s="85">
        <f>Q43</f>
        <v>0</v>
      </c>
      <c r="R45" s="88"/>
      <c r="S45" s="85">
        <f>Q45+R45</f>
        <v>0</v>
      </c>
    </row>
    <row r="46" spans="1:21" ht="15">
      <c r="A46" s="314" t="s">
        <v>157</v>
      </c>
      <c r="B46" s="314"/>
      <c r="C46" s="314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5">
        <f>O43</f>
        <v>300000</v>
      </c>
      <c r="P46" s="85">
        <f>N46+O46</f>
        <v>300000</v>
      </c>
      <c r="Q46" s="88"/>
      <c r="R46" s="85">
        <f>R43</f>
        <v>0</v>
      </c>
      <c r="S46" s="85">
        <f>Q46+R46</f>
        <v>0</v>
      </c>
    </row>
    <row r="47" spans="1:21" ht="15.75">
      <c r="A47" s="260" t="s">
        <v>172</v>
      </c>
      <c r="B47" s="260"/>
      <c r="C47" s="260"/>
    </row>
    <row r="48" spans="1:21" ht="15">
      <c r="A48" s="315" t="s">
        <v>156</v>
      </c>
      <c r="B48" s="315"/>
      <c r="C48" s="315"/>
      <c r="N48" s="85">
        <f>N36+N45</f>
        <v>62035000</v>
      </c>
      <c r="O48" s="88"/>
      <c r="P48" s="85">
        <f>N48+O48</f>
        <v>62035000</v>
      </c>
      <c r="Q48" s="85">
        <f>Q36+Q45</f>
        <v>41223777</v>
      </c>
      <c r="R48" s="88"/>
      <c r="S48" s="85">
        <f>Q48+R48</f>
        <v>41223777</v>
      </c>
    </row>
    <row r="49" spans="1:21" ht="15">
      <c r="A49" s="314" t="s">
        <v>157</v>
      </c>
      <c r="B49" s="314"/>
      <c r="C49" s="314"/>
      <c r="N49" s="88"/>
      <c r="O49" s="85">
        <f>O37+O46</f>
        <v>4775000</v>
      </c>
      <c r="P49" s="85">
        <f t="shared" ref="P49:P50" si="14">N49+O49</f>
        <v>4775000</v>
      </c>
      <c r="Q49" s="88"/>
      <c r="R49" s="85">
        <f>R37+R46</f>
        <v>1801261</v>
      </c>
      <c r="S49" s="85">
        <f t="shared" ref="S49:S50" si="15">Q49+R49</f>
        <v>1801261</v>
      </c>
    </row>
    <row r="50" spans="1:21" ht="15.75">
      <c r="A50" s="179" t="s">
        <v>202</v>
      </c>
      <c r="B50" s="179"/>
      <c r="C50" s="179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81">
        <f>N38</f>
        <v>500000</v>
      </c>
      <c r="O50" s="181">
        <v>0</v>
      </c>
      <c r="P50" s="85">
        <f t="shared" si="14"/>
        <v>500000</v>
      </c>
      <c r="Q50" s="181">
        <f>Q38</f>
        <v>0</v>
      </c>
      <c r="R50" s="181">
        <v>0</v>
      </c>
      <c r="S50" s="85">
        <f t="shared" si="15"/>
        <v>0</v>
      </c>
      <c r="T50" s="32">
        <f>S34+S43</f>
        <v>43025038</v>
      </c>
    </row>
    <row r="51" spans="1:21" ht="15.75">
      <c r="A51" s="258" t="s">
        <v>173</v>
      </c>
      <c r="B51" s="258"/>
      <c r="C51" s="258"/>
      <c r="N51" s="106">
        <f>N48+N50</f>
        <v>62535000</v>
      </c>
      <c r="O51" s="106">
        <f>O48+O49+O50</f>
        <v>4775000</v>
      </c>
      <c r="P51" s="106">
        <f>P48+P49+P50</f>
        <v>67310000</v>
      </c>
      <c r="Q51" s="106">
        <f>Q48+Q50</f>
        <v>41223777</v>
      </c>
      <c r="R51" s="106">
        <f>R48+R49+R50</f>
        <v>1801261</v>
      </c>
      <c r="S51" s="106">
        <f>S48+S49+S50</f>
        <v>43025038</v>
      </c>
      <c r="U51" s="32"/>
    </row>
    <row r="58" spans="1:21">
      <c r="I58">
        <v>0</v>
      </c>
    </row>
    <row r="59" spans="1:21">
      <c r="I59">
        <v>0</v>
      </c>
    </row>
    <row r="60" spans="1:21">
      <c r="I60">
        <v>0</v>
      </c>
    </row>
  </sheetData>
  <mergeCells count="17">
    <mergeCell ref="A1:S1"/>
    <mergeCell ref="A36:C36"/>
    <mergeCell ref="A37:C37"/>
    <mergeCell ref="A3:S3"/>
    <mergeCell ref="A2:S2"/>
    <mergeCell ref="A35:C35"/>
    <mergeCell ref="A6:S6"/>
    <mergeCell ref="A39:S39"/>
    <mergeCell ref="A43:C43"/>
    <mergeCell ref="A45:C45"/>
    <mergeCell ref="A46:C46"/>
    <mergeCell ref="A34:C34"/>
    <mergeCell ref="A47:C47"/>
    <mergeCell ref="A44:C44"/>
    <mergeCell ref="A49:C49"/>
    <mergeCell ref="A51:C51"/>
    <mergeCell ref="A48:C48"/>
  </mergeCells>
  <phoneticPr fontId="2" type="noConversion"/>
  <printOptions horizontalCentered="1"/>
  <pageMargins left="0.23622047244094491" right="0.23622047244094491" top="0.59055118110236227" bottom="0.47244094488188981" header="0.51181102362204722" footer="0.51181102362204722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86"/>
  <sheetViews>
    <sheetView topLeftCell="A2" zoomScale="75" zoomScaleNormal="75" workbookViewId="0">
      <selection activeCell="L37" sqref="L37"/>
    </sheetView>
  </sheetViews>
  <sheetFormatPr defaultRowHeight="12.75"/>
  <cols>
    <col min="1" max="1" width="9.7109375" customWidth="1"/>
    <col min="2" max="2" width="9.42578125" customWidth="1"/>
    <col min="3" max="3" width="56.7109375" customWidth="1"/>
    <col min="4" max="4" width="18.85546875" customWidth="1"/>
    <col min="5" max="5" width="20" customWidth="1"/>
    <col min="6" max="6" width="17.28515625" customWidth="1"/>
    <col min="7" max="7" width="17.42578125" customWidth="1"/>
    <col min="8" max="8" width="14.42578125" customWidth="1"/>
    <col min="9" max="9" width="15.42578125" customWidth="1"/>
    <col min="10" max="10" width="11.7109375" bestFit="1" customWidth="1"/>
    <col min="11" max="11" width="13.85546875" bestFit="1" customWidth="1"/>
    <col min="12" max="13" width="11.5703125" bestFit="1" customWidth="1"/>
  </cols>
  <sheetData>
    <row r="1" spans="1:13" ht="30" customHeight="1">
      <c r="A1" s="295" t="s">
        <v>13</v>
      </c>
      <c r="B1" s="295"/>
      <c r="C1" s="295"/>
      <c r="D1" s="295"/>
      <c r="E1" s="295"/>
      <c r="F1" s="295"/>
      <c r="G1" s="295"/>
      <c r="H1" s="295"/>
      <c r="I1" s="295"/>
    </row>
    <row r="2" spans="1:13" ht="24.95" customHeight="1">
      <c r="A2" s="305" t="s">
        <v>190</v>
      </c>
      <c r="B2" s="305"/>
      <c r="C2" s="305"/>
      <c r="D2" s="305"/>
      <c r="E2" s="305"/>
      <c r="F2" s="305"/>
      <c r="G2" s="305"/>
      <c r="H2" s="305"/>
      <c r="I2" s="305"/>
    </row>
    <row r="3" spans="1:13" ht="18" customHeight="1">
      <c r="A3" s="312" t="s">
        <v>191</v>
      </c>
      <c r="B3" s="312"/>
      <c r="C3" s="312"/>
      <c r="D3" s="312"/>
      <c r="E3" s="312"/>
      <c r="F3" s="312"/>
      <c r="G3" s="312"/>
      <c r="H3" s="312"/>
      <c r="I3" s="312"/>
    </row>
    <row r="4" spans="1:13" ht="54.95" customHeight="1">
      <c r="A4" s="26" t="s">
        <v>63</v>
      </c>
      <c r="B4" s="26" t="s">
        <v>56</v>
      </c>
      <c r="C4" s="27" t="s">
        <v>1</v>
      </c>
      <c r="D4" s="47" t="s">
        <v>211</v>
      </c>
      <c r="E4" s="47" t="s">
        <v>107</v>
      </c>
      <c r="F4" s="46" t="s">
        <v>101</v>
      </c>
      <c r="G4" s="203" t="s">
        <v>277</v>
      </c>
      <c r="H4" s="47" t="s">
        <v>278</v>
      </c>
      <c r="I4" s="204" t="s">
        <v>279</v>
      </c>
    </row>
    <row r="5" spans="1:13" ht="15" customHeight="1">
      <c r="A5" s="8" t="s">
        <v>57</v>
      </c>
      <c r="B5" s="8" t="s">
        <v>58</v>
      </c>
      <c r="C5" s="8" t="s">
        <v>59</v>
      </c>
      <c r="D5" s="26" t="s">
        <v>60</v>
      </c>
      <c r="E5" s="26" t="s">
        <v>61</v>
      </c>
      <c r="F5" s="26" t="s">
        <v>99</v>
      </c>
      <c r="G5" s="26" t="s">
        <v>270</v>
      </c>
      <c r="H5" s="26" t="s">
        <v>106</v>
      </c>
      <c r="I5" s="26" t="s">
        <v>120</v>
      </c>
    </row>
    <row r="6" spans="1:13" ht="18">
      <c r="A6" s="307" t="s">
        <v>256</v>
      </c>
      <c r="B6" s="307"/>
      <c r="C6" s="307"/>
      <c r="D6" s="307"/>
      <c r="E6" s="307"/>
      <c r="F6" s="307"/>
      <c r="G6" s="307"/>
      <c r="H6" s="307"/>
      <c r="I6" s="307"/>
    </row>
    <row r="7" spans="1:13" ht="24.95" customHeight="1">
      <c r="A7" s="37" t="s">
        <v>188</v>
      </c>
      <c r="B7" s="59" t="s">
        <v>37</v>
      </c>
      <c r="C7" s="20" t="s">
        <v>35</v>
      </c>
      <c r="D7" s="39">
        <v>14242000</v>
      </c>
      <c r="E7" s="12">
        <v>90000</v>
      </c>
      <c r="F7" s="12">
        <f t="shared" ref="F7:F37" si="0">E7+D7</f>
        <v>14332000</v>
      </c>
      <c r="G7" s="39">
        <v>10928583</v>
      </c>
      <c r="H7" s="12">
        <v>0</v>
      </c>
      <c r="I7" s="12">
        <f t="shared" ref="I7:I37" si="1">H7+G7</f>
        <v>10928583</v>
      </c>
      <c r="J7" s="32"/>
      <c r="L7" s="35"/>
    </row>
    <row r="8" spans="1:13" ht="24.95" customHeight="1">
      <c r="A8" s="37" t="s">
        <v>155</v>
      </c>
      <c r="B8" s="59" t="s">
        <v>38</v>
      </c>
      <c r="C8" s="22" t="s">
        <v>2</v>
      </c>
      <c r="D8" s="39">
        <v>2545000</v>
      </c>
      <c r="E8" s="12">
        <v>16000</v>
      </c>
      <c r="F8" s="12">
        <f t="shared" si="0"/>
        <v>2561000</v>
      </c>
      <c r="G8" s="39">
        <v>1916330</v>
      </c>
      <c r="H8" s="12">
        <v>0</v>
      </c>
      <c r="I8" s="12">
        <f t="shared" si="1"/>
        <v>1916330</v>
      </c>
      <c r="L8" s="35"/>
    </row>
    <row r="9" spans="1:13" ht="24.95" customHeight="1">
      <c r="A9" s="37" t="s">
        <v>150</v>
      </c>
      <c r="B9" s="59" t="s">
        <v>39</v>
      </c>
      <c r="C9" s="20" t="s">
        <v>23</v>
      </c>
      <c r="D9" s="169">
        <v>357000</v>
      </c>
      <c r="E9" s="12">
        <v>117000</v>
      </c>
      <c r="F9" s="12">
        <f t="shared" si="0"/>
        <v>474000</v>
      </c>
      <c r="G9" s="169">
        <v>237600</v>
      </c>
      <c r="H9" s="12">
        <v>65320</v>
      </c>
      <c r="I9" s="12">
        <f t="shared" si="1"/>
        <v>302920</v>
      </c>
      <c r="J9" s="32"/>
      <c r="K9" s="139"/>
      <c r="L9" s="32"/>
      <c r="M9" s="32"/>
    </row>
    <row r="10" spans="1:13" ht="24.95" customHeight="1">
      <c r="A10" s="37" t="s">
        <v>189</v>
      </c>
      <c r="B10" s="59" t="s">
        <v>40</v>
      </c>
      <c r="C10" s="20" t="s">
        <v>11</v>
      </c>
      <c r="D10" s="12">
        <v>755000</v>
      </c>
      <c r="E10" s="12">
        <v>554000</v>
      </c>
      <c r="F10" s="12">
        <f t="shared" si="0"/>
        <v>1309000</v>
      </c>
      <c r="G10" s="12">
        <v>0</v>
      </c>
      <c r="H10" s="12">
        <v>208157</v>
      </c>
      <c r="I10" s="12">
        <f t="shared" si="1"/>
        <v>208157</v>
      </c>
    </row>
    <row r="11" spans="1:13" ht="24.95" customHeight="1">
      <c r="A11" s="37" t="s">
        <v>151</v>
      </c>
      <c r="B11" s="59" t="s">
        <v>41</v>
      </c>
      <c r="C11" s="20" t="s">
        <v>33</v>
      </c>
      <c r="D11" s="12">
        <v>0</v>
      </c>
      <c r="E11" s="12">
        <v>0</v>
      </c>
      <c r="F11" s="12">
        <f t="shared" si="0"/>
        <v>0</v>
      </c>
      <c r="G11" s="12">
        <v>0</v>
      </c>
      <c r="H11" s="12">
        <v>0</v>
      </c>
      <c r="I11" s="12">
        <f t="shared" si="1"/>
        <v>0</v>
      </c>
    </row>
    <row r="12" spans="1:13" ht="24.95" customHeight="1">
      <c r="A12" s="37" t="s">
        <v>230</v>
      </c>
      <c r="B12" s="59" t="s">
        <v>42</v>
      </c>
      <c r="C12" s="22" t="s">
        <v>30</v>
      </c>
      <c r="D12" s="169">
        <v>254000</v>
      </c>
      <c r="E12" s="12">
        <v>20000</v>
      </c>
      <c r="F12" s="12">
        <f t="shared" si="0"/>
        <v>274000</v>
      </c>
      <c r="G12" s="169">
        <v>252383</v>
      </c>
      <c r="H12" s="12">
        <v>0</v>
      </c>
      <c r="I12" s="12">
        <f t="shared" si="1"/>
        <v>252383</v>
      </c>
    </row>
    <row r="13" spans="1:13" ht="24.95" customHeight="1">
      <c r="A13" s="37" t="s">
        <v>231</v>
      </c>
      <c r="B13" s="59" t="s">
        <v>43</v>
      </c>
      <c r="C13" s="60" t="s">
        <v>66</v>
      </c>
      <c r="D13" s="61">
        <f>D14+D15+D16</f>
        <v>4914000</v>
      </c>
      <c r="E13" s="61">
        <f t="shared" ref="E13:F13" si="2">E14+E15+E16</f>
        <v>100000</v>
      </c>
      <c r="F13" s="61">
        <f t="shared" si="2"/>
        <v>5014000</v>
      </c>
      <c r="G13" s="61">
        <f>G14+G15+G16</f>
        <v>2774405</v>
      </c>
      <c r="H13" s="61">
        <f t="shared" ref="H13:I13" si="3">H14+H15+H16</f>
        <v>63399</v>
      </c>
      <c r="I13" s="61">
        <f t="shared" si="3"/>
        <v>2837804</v>
      </c>
    </row>
    <row r="14" spans="1:13" ht="24.95" customHeight="1">
      <c r="A14" s="10"/>
      <c r="B14" s="10"/>
      <c r="C14" s="22" t="s">
        <v>80</v>
      </c>
      <c r="D14" s="169">
        <v>4914000</v>
      </c>
      <c r="E14" s="12">
        <v>100000</v>
      </c>
      <c r="F14" s="12">
        <f t="shared" si="0"/>
        <v>5014000</v>
      </c>
      <c r="G14" s="169">
        <v>2774405</v>
      </c>
      <c r="H14" s="12">
        <v>63399</v>
      </c>
      <c r="I14" s="12">
        <f t="shared" si="1"/>
        <v>2837804</v>
      </c>
      <c r="K14" s="139"/>
      <c r="L14" s="131"/>
    </row>
    <row r="15" spans="1:13" ht="24.95" customHeight="1">
      <c r="A15" s="10"/>
      <c r="B15" s="10"/>
      <c r="C15" s="22" t="s">
        <v>82</v>
      </c>
      <c r="D15" s="12"/>
      <c r="E15" s="12"/>
      <c r="F15" s="12">
        <f t="shared" si="0"/>
        <v>0</v>
      </c>
      <c r="G15" s="12"/>
      <c r="H15" s="12"/>
      <c r="I15" s="12">
        <f t="shared" si="1"/>
        <v>0</v>
      </c>
    </row>
    <row r="16" spans="1:13" ht="24.95" customHeight="1">
      <c r="A16" s="10"/>
      <c r="B16" s="10"/>
      <c r="C16" s="22" t="s">
        <v>81</v>
      </c>
      <c r="D16" s="12"/>
      <c r="E16" s="12"/>
      <c r="F16" s="12"/>
      <c r="G16" s="12"/>
      <c r="H16" s="12"/>
      <c r="I16" s="12"/>
    </row>
    <row r="17" spans="1:9" ht="24.95" customHeight="1">
      <c r="A17" s="59" t="s">
        <v>197</v>
      </c>
      <c r="B17" s="59" t="s">
        <v>44</v>
      </c>
      <c r="C17" s="60" t="s">
        <v>67</v>
      </c>
      <c r="D17" s="61">
        <v>50000</v>
      </c>
      <c r="E17" s="61">
        <v>60000</v>
      </c>
      <c r="F17" s="61">
        <f t="shared" si="0"/>
        <v>110000</v>
      </c>
      <c r="G17" s="61">
        <v>49288</v>
      </c>
      <c r="H17" s="61">
        <v>59974</v>
      </c>
      <c r="I17" s="61">
        <f t="shared" si="1"/>
        <v>109262</v>
      </c>
    </row>
    <row r="18" spans="1:9" ht="24.95" customHeight="1">
      <c r="A18" s="37" t="s">
        <v>232</v>
      </c>
      <c r="B18" s="37" t="s">
        <v>45</v>
      </c>
      <c r="C18" s="38" t="s">
        <v>73</v>
      </c>
      <c r="D18" s="39">
        <f>D19+D20+D21</f>
        <v>1127000</v>
      </c>
      <c r="E18" s="39">
        <f t="shared" ref="E18:F18" si="4">E19+E20+E21</f>
        <v>220000</v>
      </c>
      <c r="F18" s="39">
        <f t="shared" si="4"/>
        <v>1347000</v>
      </c>
      <c r="G18" s="39">
        <f>G19+G20+G21</f>
        <v>481108</v>
      </c>
      <c r="H18" s="39">
        <f t="shared" ref="H18:I18" si="5">H19+H20+H21</f>
        <v>143516</v>
      </c>
      <c r="I18" s="39">
        <f t="shared" si="5"/>
        <v>624624</v>
      </c>
    </row>
    <row r="19" spans="1:9" ht="24.95" customHeight="1">
      <c r="A19" s="10"/>
      <c r="B19" s="10"/>
      <c r="C19" s="22" t="s">
        <v>80</v>
      </c>
      <c r="D19" s="169">
        <v>791000</v>
      </c>
      <c r="E19" s="12">
        <v>220000</v>
      </c>
      <c r="F19" s="12">
        <f>D19+E19</f>
        <v>1011000</v>
      </c>
      <c r="G19" s="169">
        <v>481108</v>
      </c>
      <c r="H19" s="12">
        <v>143516</v>
      </c>
      <c r="I19" s="12">
        <f>G19+H19</f>
        <v>624624</v>
      </c>
    </row>
    <row r="20" spans="1:9" ht="24.95" customHeight="1">
      <c r="A20" s="10"/>
      <c r="B20" s="10"/>
      <c r="C20" s="22" t="s">
        <v>82</v>
      </c>
      <c r="D20" s="12">
        <v>336000</v>
      </c>
      <c r="E20" s="12"/>
      <c r="F20" s="12">
        <f t="shared" ref="F20:F21" si="6">D20+E20</f>
        <v>336000</v>
      </c>
      <c r="G20" s="12">
        <v>0</v>
      </c>
      <c r="H20" s="12"/>
      <c r="I20" s="12">
        <f t="shared" ref="I20:I21" si="7">G20+H20</f>
        <v>0</v>
      </c>
    </row>
    <row r="21" spans="1:9" ht="24.95" customHeight="1">
      <c r="A21" s="10"/>
      <c r="B21" s="10"/>
      <c r="C21" s="22" t="s">
        <v>81</v>
      </c>
      <c r="D21" s="12">
        <v>0</v>
      </c>
      <c r="E21" s="12"/>
      <c r="F21" s="12">
        <f t="shared" si="6"/>
        <v>0</v>
      </c>
      <c r="G21" s="12">
        <v>0</v>
      </c>
      <c r="H21" s="12"/>
      <c r="I21" s="12">
        <f t="shared" si="7"/>
        <v>0</v>
      </c>
    </row>
    <row r="22" spans="1:9" ht="24.95" customHeight="1">
      <c r="A22" s="37" t="s">
        <v>233</v>
      </c>
      <c r="B22" s="37" t="s">
        <v>46</v>
      </c>
      <c r="C22" s="38" t="s">
        <v>74</v>
      </c>
      <c r="D22" s="39">
        <f>D23+D24+D25</f>
        <v>986000</v>
      </c>
      <c r="E22" s="39">
        <f t="shared" ref="E22:F22" si="8">E23+E24+E25</f>
        <v>60000</v>
      </c>
      <c r="F22" s="39">
        <f t="shared" si="8"/>
        <v>1046000</v>
      </c>
      <c r="G22" s="39">
        <f>G23+G24+G25</f>
        <v>189904</v>
      </c>
      <c r="H22" s="39">
        <f t="shared" ref="H22:I22" si="9">H23+H24+H25</f>
        <v>9766</v>
      </c>
      <c r="I22" s="39">
        <f t="shared" si="9"/>
        <v>199670</v>
      </c>
    </row>
    <row r="23" spans="1:9" ht="24.95" customHeight="1">
      <c r="A23" s="10"/>
      <c r="B23" s="10"/>
      <c r="C23" s="22" t="s">
        <v>80</v>
      </c>
      <c r="D23" s="12">
        <v>472000</v>
      </c>
      <c r="E23" s="12">
        <v>60000</v>
      </c>
      <c r="F23" s="12">
        <f>D23+E23</f>
        <v>532000</v>
      </c>
      <c r="G23" s="12">
        <v>128957</v>
      </c>
      <c r="H23" s="12">
        <v>9766</v>
      </c>
      <c r="I23" s="12">
        <f>G23+H23</f>
        <v>138723</v>
      </c>
    </row>
    <row r="24" spans="1:9" ht="24.95" customHeight="1">
      <c r="A24" s="10"/>
      <c r="B24" s="10"/>
      <c r="C24" s="22" t="s">
        <v>82</v>
      </c>
      <c r="D24" s="12">
        <v>453000</v>
      </c>
      <c r="E24" s="12"/>
      <c r="F24" s="12">
        <f t="shared" ref="F24:F25" si="10">D24+E24</f>
        <v>453000</v>
      </c>
      <c r="G24" s="12">
        <v>0</v>
      </c>
      <c r="H24" s="12"/>
      <c r="I24" s="12">
        <f t="shared" ref="I24:I25" si="11">G24+H24</f>
        <v>0</v>
      </c>
    </row>
    <row r="25" spans="1:9" ht="24.95" customHeight="1">
      <c r="A25" s="10"/>
      <c r="B25" s="10"/>
      <c r="C25" s="22" t="s">
        <v>81</v>
      </c>
      <c r="D25" s="169">
        <v>61000</v>
      </c>
      <c r="E25" s="12"/>
      <c r="F25" s="12">
        <f t="shared" si="10"/>
        <v>61000</v>
      </c>
      <c r="G25" s="169">
        <v>60947</v>
      </c>
      <c r="H25" s="12"/>
      <c r="I25" s="12">
        <f t="shared" si="11"/>
        <v>60947</v>
      </c>
    </row>
    <row r="26" spans="1:9" ht="24.95" customHeight="1">
      <c r="A26" s="37" t="s">
        <v>234</v>
      </c>
      <c r="B26" s="37" t="s">
        <v>47</v>
      </c>
      <c r="C26" s="38" t="s">
        <v>7</v>
      </c>
      <c r="D26" s="39">
        <f>D27+D28+D29</f>
        <v>750000</v>
      </c>
      <c r="E26" s="39">
        <f>E27+E28+E29</f>
        <v>30000</v>
      </c>
      <c r="F26" s="39">
        <f t="shared" si="0"/>
        <v>780000</v>
      </c>
      <c r="G26" s="39">
        <f>G27+G28+G29</f>
        <v>346618</v>
      </c>
      <c r="H26" s="39">
        <f>H27+H28+H29</f>
        <v>25754</v>
      </c>
      <c r="I26" s="39">
        <f t="shared" si="1"/>
        <v>372372</v>
      </c>
    </row>
    <row r="27" spans="1:9" ht="24.95" customHeight="1">
      <c r="A27" s="10"/>
      <c r="B27" s="10"/>
      <c r="C27" s="22" t="s">
        <v>80</v>
      </c>
      <c r="D27" s="169">
        <v>450000</v>
      </c>
      <c r="E27" s="12">
        <v>30000</v>
      </c>
      <c r="F27" s="12">
        <f>D27+E27</f>
        <v>480000</v>
      </c>
      <c r="G27" s="169">
        <v>346618</v>
      </c>
      <c r="H27" s="12">
        <v>25754</v>
      </c>
      <c r="I27" s="12">
        <f>G27+H27</f>
        <v>372372</v>
      </c>
    </row>
    <row r="28" spans="1:9" ht="24.95" customHeight="1">
      <c r="A28" s="10"/>
      <c r="B28" s="10"/>
      <c r="C28" s="22" t="s">
        <v>82</v>
      </c>
      <c r="D28" s="12">
        <v>300000</v>
      </c>
      <c r="E28" s="12"/>
      <c r="F28" s="12">
        <f t="shared" ref="F28:F29" si="12">D28+E28</f>
        <v>300000</v>
      </c>
      <c r="G28" s="12">
        <v>0</v>
      </c>
      <c r="H28" s="12"/>
      <c r="I28" s="12">
        <f t="shared" ref="I28:I29" si="13">G28+H28</f>
        <v>0</v>
      </c>
    </row>
    <row r="29" spans="1:9" ht="24.95" customHeight="1">
      <c r="A29" s="10"/>
      <c r="B29" s="10"/>
      <c r="C29" s="22" t="s">
        <v>81</v>
      </c>
      <c r="D29" s="12">
        <v>0</v>
      </c>
      <c r="E29" s="12"/>
      <c r="F29" s="12">
        <f t="shared" si="12"/>
        <v>0</v>
      </c>
      <c r="G29" s="12">
        <v>0</v>
      </c>
      <c r="H29" s="12"/>
      <c r="I29" s="12">
        <f t="shared" si="13"/>
        <v>0</v>
      </c>
    </row>
    <row r="30" spans="1:9" ht="24.95" customHeight="1">
      <c r="A30" s="37" t="s">
        <v>235</v>
      </c>
      <c r="B30" s="37" t="s">
        <v>48</v>
      </c>
      <c r="C30" s="38" t="s">
        <v>75</v>
      </c>
      <c r="D30" s="39">
        <f>D31+D32+D33</f>
        <v>394000</v>
      </c>
      <c r="E30" s="39">
        <f t="shared" ref="E30:F30" si="14">E31+E32+E33</f>
        <v>121000</v>
      </c>
      <c r="F30" s="39">
        <f t="shared" si="14"/>
        <v>515000</v>
      </c>
      <c r="G30" s="39">
        <f>G31+G32+G33</f>
        <v>239552</v>
      </c>
      <c r="H30" s="39">
        <f t="shared" ref="H30:I30" si="15">H31+H32+H33</f>
        <v>33532</v>
      </c>
      <c r="I30" s="39">
        <f t="shared" si="15"/>
        <v>273084</v>
      </c>
    </row>
    <row r="31" spans="1:9" ht="24.95" customHeight="1">
      <c r="A31" s="10"/>
      <c r="B31" s="10"/>
      <c r="C31" s="22" t="s">
        <v>80</v>
      </c>
      <c r="D31" s="12">
        <v>344000</v>
      </c>
      <c r="E31" s="12">
        <v>121000</v>
      </c>
      <c r="F31" s="12">
        <f>D31+E31</f>
        <v>465000</v>
      </c>
      <c r="G31" s="12">
        <v>221073</v>
      </c>
      <c r="H31" s="12">
        <v>33532</v>
      </c>
      <c r="I31" s="12">
        <f>G31+H31</f>
        <v>254605</v>
      </c>
    </row>
    <row r="32" spans="1:9" ht="24.95" customHeight="1">
      <c r="A32" s="10"/>
      <c r="B32" s="10"/>
      <c r="C32" s="22" t="s">
        <v>82</v>
      </c>
      <c r="D32" s="12">
        <v>50000</v>
      </c>
      <c r="E32" s="12"/>
      <c r="F32" s="12">
        <f t="shared" ref="F32:F34" si="16">D32+E32</f>
        <v>50000</v>
      </c>
      <c r="G32" s="12">
        <v>18479</v>
      </c>
      <c r="H32" s="12"/>
      <c r="I32" s="12">
        <f t="shared" ref="I32:I34" si="17">G32+H32</f>
        <v>18479</v>
      </c>
    </row>
    <row r="33" spans="1:12" ht="24.95" customHeight="1">
      <c r="A33" s="10"/>
      <c r="B33" s="10"/>
      <c r="C33" s="22" t="s">
        <v>81</v>
      </c>
      <c r="D33" s="12">
        <v>0</v>
      </c>
      <c r="E33" s="12">
        <v>0</v>
      </c>
      <c r="F33" s="12">
        <f t="shared" si="16"/>
        <v>0</v>
      </c>
      <c r="G33" s="12">
        <v>0</v>
      </c>
      <c r="H33" s="12">
        <v>0</v>
      </c>
      <c r="I33" s="12">
        <f t="shared" si="17"/>
        <v>0</v>
      </c>
    </row>
    <row r="34" spans="1:12" ht="24.95" customHeight="1">
      <c r="A34" s="59" t="s">
        <v>238</v>
      </c>
      <c r="B34" s="37" t="s">
        <v>124</v>
      </c>
      <c r="C34" s="38" t="s">
        <v>123</v>
      </c>
      <c r="D34" s="39">
        <v>1629000</v>
      </c>
      <c r="E34" s="39">
        <v>12000</v>
      </c>
      <c r="F34" s="39">
        <f t="shared" si="16"/>
        <v>1641000</v>
      </c>
      <c r="G34" s="39">
        <v>1291585</v>
      </c>
      <c r="H34" s="39">
        <v>0</v>
      </c>
      <c r="I34" s="39">
        <f t="shared" si="17"/>
        <v>1291585</v>
      </c>
    </row>
    <row r="35" spans="1:12" s="6" customFormat="1" ht="24.95" customHeight="1">
      <c r="A35" s="59" t="s">
        <v>240</v>
      </c>
      <c r="B35" s="59" t="s">
        <v>51</v>
      </c>
      <c r="C35" s="60" t="s">
        <v>21</v>
      </c>
      <c r="D35" s="174">
        <v>11000</v>
      </c>
      <c r="E35" s="61">
        <v>21000</v>
      </c>
      <c r="F35" s="61">
        <f t="shared" si="0"/>
        <v>32000</v>
      </c>
      <c r="G35" s="174">
        <v>0</v>
      </c>
      <c r="H35" s="61">
        <v>15763</v>
      </c>
      <c r="I35" s="61">
        <f t="shared" si="1"/>
        <v>15763</v>
      </c>
    </row>
    <row r="36" spans="1:12" s="6" customFormat="1" ht="24.95" customHeight="1">
      <c r="A36" s="59" t="s">
        <v>241</v>
      </c>
      <c r="B36" s="59" t="s">
        <v>52</v>
      </c>
      <c r="C36" s="66" t="s">
        <v>29</v>
      </c>
      <c r="D36" s="174">
        <v>49000</v>
      </c>
      <c r="E36" s="61">
        <v>20000</v>
      </c>
      <c r="F36" s="61">
        <f t="shared" si="0"/>
        <v>69000</v>
      </c>
      <c r="G36" s="174">
        <v>28531</v>
      </c>
      <c r="H36" s="61">
        <v>0</v>
      </c>
      <c r="I36" s="61">
        <f t="shared" si="1"/>
        <v>28531</v>
      </c>
    </row>
    <row r="37" spans="1:12" s="6" customFormat="1" ht="24.95" customHeight="1">
      <c r="A37" s="59" t="s">
        <v>242</v>
      </c>
      <c r="B37" s="59" t="s">
        <v>53</v>
      </c>
      <c r="C37" s="60" t="s">
        <v>17</v>
      </c>
      <c r="D37" s="61">
        <v>0</v>
      </c>
      <c r="E37" s="61">
        <v>0</v>
      </c>
      <c r="F37" s="61">
        <f t="shared" si="0"/>
        <v>0</v>
      </c>
      <c r="G37" s="61">
        <v>0</v>
      </c>
      <c r="H37" s="61">
        <v>0</v>
      </c>
      <c r="I37" s="61">
        <f t="shared" si="1"/>
        <v>0</v>
      </c>
    </row>
    <row r="38" spans="1:12" s="6" customFormat="1" ht="24.95" customHeight="1">
      <c r="A38" s="37" t="s">
        <v>243</v>
      </c>
      <c r="B38" s="37" t="s">
        <v>54</v>
      </c>
      <c r="C38" s="38" t="s">
        <v>18</v>
      </c>
      <c r="D38" s="39">
        <f>D39+D40+D41</f>
        <v>61000</v>
      </c>
      <c r="E38" s="39">
        <f t="shared" ref="E38:F38" si="18">E39+E40+E41</f>
        <v>9000</v>
      </c>
      <c r="F38" s="39">
        <f t="shared" si="18"/>
        <v>70000</v>
      </c>
      <c r="G38" s="39">
        <f>G39+G40+G41</f>
        <v>0</v>
      </c>
      <c r="H38" s="39">
        <f t="shared" ref="H38:I38" si="19">H39+H40+H41</f>
        <v>8400</v>
      </c>
      <c r="I38" s="39">
        <f t="shared" si="19"/>
        <v>8400</v>
      </c>
    </row>
    <row r="39" spans="1:12" s="6" customFormat="1" ht="24.95" customHeight="1">
      <c r="A39" s="10"/>
      <c r="B39" s="10"/>
      <c r="C39" s="22" t="s">
        <v>80</v>
      </c>
      <c r="D39" s="12">
        <v>0</v>
      </c>
      <c r="E39" s="12">
        <v>9000</v>
      </c>
      <c r="F39" s="12">
        <f>D39+E39</f>
        <v>9000</v>
      </c>
      <c r="G39" s="12">
        <v>0</v>
      </c>
      <c r="H39" s="12">
        <v>8400</v>
      </c>
      <c r="I39" s="12">
        <f>G39+H39</f>
        <v>8400</v>
      </c>
    </row>
    <row r="40" spans="1:12" s="6" customFormat="1" ht="24.95" customHeight="1">
      <c r="A40" s="10"/>
      <c r="B40" s="10"/>
      <c r="C40" s="22" t="s">
        <v>82</v>
      </c>
      <c r="D40" s="12">
        <v>61000</v>
      </c>
      <c r="E40" s="12"/>
      <c r="F40" s="12">
        <f t="shared" ref="F40:F41" si="20">D40+E40</f>
        <v>61000</v>
      </c>
      <c r="G40" s="12">
        <v>0</v>
      </c>
      <c r="H40" s="12"/>
      <c r="I40" s="12">
        <f t="shared" ref="I40:I41" si="21">G40+H40</f>
        <v>0</v>
      </c>
    </row>
    <row r="41" spans="1:12" s="6" customFormat="1" ht="24.95" customHeight="1">
      <c r="A41" s="10"/>
      <c r="B41" s="10"/>
      <c r="C41" s="22" t="s">
        <v>81</v>
      </c>
      <c r="D41" s="12"/>
      <c r="E41" s="12"/>
      <c r="F41" s="12">
        <f t="shared" si="20"/>
        <v>0</v>
      </c>
      <c r="G41" s="12"/>
      <c r="H41" s="12"/>
      <c r="I41" s="12">
        <f t="shared" si="21"/>
        <v>0</v>
      </c>
    </row>
    <row r="42" spans="1:12" s="6" customFormat="1" ht="24.95" customHeight="1">
      <c r="A42" s="37" t="s">
        <v>244</v>
      </c>
      <c r="B42" s="37" t="s">
        <v>55</v>
      </c>
      <c r="C42" s="38" t="s">
        <v>31</v>
      </c>
      <c r="D42" s="39">
        <f>D43+D44+D45</f>
        <v>4022000</v>
      </c>
      <c r="E42" s="39">
        <f t="shared" ref="E42:F42" si="22">E43+E44+E45</f>
        <v>0</v>
      </c>
      <c r="F42" s="39">
        <f t="shared" si="22"/>
        <v>4022000</v>
      </c>
      <c r="G42" s="39">
        <f>G43+G44+G45</f>
        <v>1296079</v>
      </c>
      <c r="H42" s="39">
        <f t="shared" ref="H42:I42" si="23">H43+H44+H45</f>
        <v>0</v>
      </c>
      <c r="I42" s="39">
        <f t="shared" si="23"/>
        <v>1296079</v>
      </c>
    </row>
    <row r="43" spans="1:12" s="6" customFormat="1" ht="24.95" customHeight="1">
      <c r="A43" s="10"/>
      <c r="B43" s="10"/>
      <c r="C43" s="22" t="s">
        <v>80</v>
      </c>
      <c r="D43" s="12">
        <v>1702000</v>
      </c>
      <c r="E43" s="12"/>
      <c r="F43" s="12">
        <f>D43+E43</f>
        <v>1702000</v>
      </c>
      <c r="G43" s="12">
        <v>1296079</v>
      </c>
      <c r="H43" s="12"/>
      <c r="I43" s="12">
        <f>G43+H43</f>
        <v>1296079</v>
      </c>
    </row>
    <row r="44" spans="1:12" s="6" customFormat="1" ht="24.95" customHeight="1">
      <c r="A44" s="10"/>
      <c r="B44" s="10"/>
      <c r="C44" s="22" t="s">
        <v>82</v>
      </c>
      <c r="D44" s="12">
        <v>2320000</v>
      </c>
      <c r="E44" s="12"/>
      <c r="F44" s="12">
        <f t="shared" ref="F44:F45" si="24">D44+E44</f>
        <v>2320000</v>
      </c>
      <c r="G44" s="12">
        <v>0</v>
      </c>
      <c r="H44" s="12"/>
      <c r="I44" s="12">
        <f t="shared" ref="I44:I45" si="25">G44+H44</f>
        <v>0</v>
      </c>
    </row>
    <row r="45" spans="1:12" ht="24.95" customHeight="1">
      <c r="A45" s="10"/>
      <c r="B45" s="10"/>
      <c r="C45" s="22" t="s">
        <v>81</v>
      </c>
      <c r="D45" s="12">
        <v>0</v>
      </c>
      <c r="E45" s="12"/>
      <c r="F45" s="12">
        <f t="shared" si="24"/>
        <v>0</v>
      </c>
      <c r="G45" s="12">
        <v>0</v>
      </c>
      <c r="H45" s="12"/>
      <c r="I45" s="12">
        <f t="shared" si="25"/>
        <v>0</v>
      </c>
    </row>
    <row r="46" spans="1:12" ht="24.95" customHeight="1">
      <c r="A46" s="254" t="s">
        <v>160</v>
      </c>
      <c r="B46" s="254"/>
      <c r="C46" s="254"/>
      <c r="D46" s="17">
        <f>D7+D8+D9+D10+D11+D12+D13+D17+D18+D22+D26+D30+D34+D35+D36+D37+D38+D42</f>
        <v>32146000</v>
      </c>
      <c r="E46" s="17">
        <f>E45+E38+E37+E36+E35+E34+E30+E26+E22+E18+E17+E13+E12+E11+E10+E9+E8+E7</f>
        <v>1450000</v>
      </c>
      <c r="F46" s="17">
        <f>F42+F38+F37+F36+F35+F34+F30+F26+F22+F18+F17+F13+F12+F11+F10+F9+F8+F7</f>
        <v>33596000</v>
      </c>
      <c r="G46" s="17">
        <f>G7+G8+G9+G10+G11+G12+G13+G17+G18+G22+G26+G30+G34+G35+G36+G37+G38+G42</f>
        <v>20031966</v>
      </c>
      <c r="H46" s="17">
        <f>H45+H38+H37+H36+H35+H34+H30+H26+H22+H18+H17+H13+H12+H11+H10+H9+H8+H7</f>
        <v>633581</v>
      </c>
      <c r="I46" s="17">
        <f>I42+I38+I37+I36+I35+I34+I30+I26+I22+I18+I17+I13+I12+I11+I10+I9+I8+I7</f>
        <v>20665547</v>
      </c>
      <c r="J46" s="32">
        <f>G46+H46</f>
        <v>20665547</v>
      </c>
    </row>
    <row r="47" spans="1:12" ht="24.95" customHeight="1">
      <c r="A47" s="317" t="s">
        <v>158</v>
      </c>
      <c r="B47" s="317"/>
      <c r="C47" s="317"/>
      <c r="D47" s="199"/>
      <c r="E47" s="199"/>
      <c r="F47" s="199"/>
      <c r="G47" s="84"/>
      <c r="H47" s="84"/>
      <c r="I47" s="84"/>
      <c r="J47" s="32"/>
    </row>
    <row r="48" spans="1:12" ht="15">
      <c r="A48" s="259" t="s">
        <v>112</v>
      </c>
      <c r="B48" s="259"/>
      <c r="C48" s="259"/>
      <c r="D48" s="101">
        <f>D7+D8+D9+D10+D11+D12+D14+D17+D19+D23+D27+D31+D34+D35+D36+D37+D39+D43</f>
        <v>28565000</v>
      </c>
      <c r="E48" s="101"/>
      <c r="F48" s="101">
        <f>D48+E48</f>
        <v>28565000</v>
      </c>
      <c r="G48" s="101">
        <f>G7+G8+G9+G10+G11+G12+G14+G17+G19+G23+G27+G31+G34+G35+G36+G37+G39+G43</f>
        <v>19952540</v>
      </c>
      <c r="H48" s="101"/>
      <c r="I48" s="101">
        <f>G48+H48</f>
        <v>19952540</v>
      </c>
      <c r="L48" s="32"/>
    </row>
    <row r="49" spans="1:13" ht="15">
      <c r="A49" s="259" t="s">
        <v>113</v>
      </c>
      <c r="B49" s="259"/>
      <c r="C49" s="259"/>
      <c r="D49" s="101"/>
      <c r="E49" s="101">
        <f>E7+E8+E9+E10+E11+E12+E14+E17+E19+E23+E27+E31+E34+E35+E36+E37+E39+E45</f>
        <v>1450000</v>
      </c>
      <c r="F49" s="101">
        <f t="shared" ref="F49:F51" si="26">D49+E49</f>
        <v>1450000</v>
      </c>
      <c r="G49" s="101"/>
      <c r="H49" s="101">
        <f>H7+H8+H9+H10+H11+H12+H14+H17+H19+H23+H27+H31+H34+H35+H36+H37+H39+H45</f>
        <v>633581</v>
      </c>
      <c r="I49" s="101">
        <f t="shared" ref="I49:I51" si="27">G49+H49</f>
        <v>633581</v>
      </c>
    </row>
    <row r="50" spans="1:13" ht="15">
      <c r="A50" s="132" t="s">
        <v>202</v>
      </c>
      <c r="B50" s="132"/>
      <c r="C50" s="132"/>
      <c r="D50" s="101">
        <f>D44+D40+D32+D28+D24+D20+D15</f>
        <v>3520000</v>
      </c>
      <c r="E50" s="101"/>
      <c r="F50" s="101">
        <f t="shared" si="26"/>
        <v>3520000</v>
      </c>
      <c r="G50" s="101">
        <f>G44+G40+G32+G28+G24+G20+G15</f>
        <v>18479</v>
      </c>
      <c r="H50" s="101"/>
      <c r="I50" s="101">
        <f t="shared" si="27"/>
        <v>18479</v>
      </c>
    </row>
    <row r="51" spans="1:13" ht="15">
      <c r="A51" s="257" t="s">
        <v>114</v>
      </c>
      <c r="B51" s="257"/>
      <c r="C51" s="257"/>
      <c r="D51" s="101">
        <f>D16+D21+D25+D29+D33+D41+D45</f>
        <v>61000</v>
      </c>
      <c r="E51" s="104"/>
      <c r="F51" s="101">
        <f t="shared" si="26"/>
        <v>61000</v>
      </c>
      <c r="G51" s="101">
        <f>G16+G21+G25+G29+G33+G41+G45</f>
        <v>60947</v>
      </c>
      <c r="H51" s="104"/>
      <c r="I51" s="101">
        <f t="shared" si="27"/>
        <v>60947</v>
      </c>
      <c r="M51" s="32"/>
    </row>
    <row r="52" spans="1:13" ht="15.75">
      <c r="D52" s="121">
        <f>D48+D49+D50+D51</f>
        <v>32146000</v>
      </c>
      <c r="E52" s="121">
        <f t="shared" ref="E52:F52" si="28">E48+E49+E50+E51</f>
        <v>1450000</v>
      </c>
      <c r="F52" s="121">
        <f t="shared" si="28"/>
        <v>33596000</v>
      </c>
      <c r="G52" s="121">
        <f>G48+G49+G50+G51</f>
        <v>20031966</v>
      </c>
      <c r="H52" s="121">
        <f t="shared" ref="H52:I52" si="29">H48+H49+H50+H51</f>
        <v>633581</v>
      </c>
      <c r="I52" s="121">
        <f t="shared" si="29"/>
        <v>20665547</v>
      </c>
    </row>
    <row r="53" spans="1:13" ht="18">
      <c r="A53" s="316" t="s">
        <v>153</v>
      </c>
      <c r="B53" s="316"/>
      <c r="C53" s="316"/>
      <c r="D53" s="316"/>
      <c r="E53" s="316"/>
      <c r="F53" s="316"/>
      <c r="G53" s="316"/>
      <c r="H53" s="316"/>
      <c r="I53" s="316"/>
    </row>
    <row r="54" spans="1:13" ht="18">
      <c r="A54" s="37" t="s">
        <v>246</v>
      </c>
      <c r="B54" s="59" t="s">
        <v>43</v>
      </c>
      <c r="C54" s="60" t="s">
        <v>66</v>
      </c>
      <c r="D54" s="61">
        <v>5000</v>
      </c>
      <c r="E54" s="61">
        <v>0</v>
      </c>
      <c r="F54" s="61">
        <f>D54+E54</f>
        <v>5000</v>
      </c>
      <c r="G54" s="61">
        <v>0</v>
      </c>
      <c r="H54" s="61">
        <v>0</v>
      </c>
      <c r="I54" s="61">
        <f>G54+H54</f>
        <v>0</v>
      </c>
    </row>
    <row r="55" spans="1:13" ht="18">
      <c r="A55" s="37" t="s">
        <v>248</v>
      </c>
      <c r="B55" s="37" t="s">
        <v>45</v>
      </c>
      <c r="C55" s="38" t="s">
        <v>73</v>
      </c>
      <c r="D55" s="39">
        <f>D56+D57+D58</f>
        <v>365000</v>
      </c>
      <c r="E55" s="39">
        <f t="shared" ref="E55:F55" si="30">E56+E57+E58</f>
        <v>0</v>
      </c>
      <c r="F55" s="39">
        <f t="shared" si="30"/>
        <v>365000</v>
      </c>
      <c r="G55" s="39">
        <f>G56+G57+G58</f>
        <v>0</v>
      </c>
      <c r="H55" s="39">
        <f t="shared" ref="H55:I55" si="31">H56+H57+H58</f>
        <v>0</v>
      </c>
      <c r="I55" s="39">
        <f t="shared" si="31"/>
        <v>0</v>
      </c>
    </row>
    <row r="56" spans="1:13" ht="18">
      <c r="A56" s="10"/>
      <c r="B56" s="10"/>
      <c r="C56" s="22" t="s">
        <v>80</v>
      </c>
      <c r="D56" s="12">
        <v>285000</v>
      </c>
      <c r="E56" s="12">
        <v>0</v>
      </c>
      <c r="F56" s="12">
        <f>D56+E56</f>
        <v>285000</v>
      </c>
      <c r="G56" s="12">
        <v>0</v>
      </c>
      <c r="H56" s="12">
        <v>0</v>
      </c>
      <c r="I56" s="12">
        <f>G56+H56</f>
        <v>0</v>
      </c>
    </row>
    <row r="57" spans="1:13" ht="18">
      <c r="A57" s="10"/>
      <c r="B57" s="10"/>
      <c r="C57" s="22" t="s">
        <v>82</v>
      </c>
      <c r="D57" s="12">
        <v>80000</v>
      </c>
      <c r="E57" s="12"/>
      <c r="F57" s="12">
        <f t="shared" ref="F57:F58" si="32">D57+E57</f>
        <v>80000</v>
      </c>
      <c r="G57" s="12">
        <v>0</v>
      </c>
      <c r="H57" s="12"/>
      <c r="I57" s="12">
        <f t="shared" ref="I57:I58" si="33">G57+H57</f>
        <v>0</v>
      </c>
      <c r="J57">
        <v>0</v>
      </c>
    </row>
    <row r="58" spans="1:13" ht="18">
      <c r="A58" s="10"/>
      <c r="B58" s="10"/>
      <c r="C58" s="22" t="s">
        <v>81</v>
      </c>
      <c r="D58" s="12">
        <v>0</v>
      </c>
      <c r="E58" s="12"/>
      <c r="F58" s="12">
        <f t="shared" si="32"/>
        <v>0</v>
      </c>
      <c r="G58" s="12">
        <v>0</v>
      </c>
      <c r="H58" s="12"/>
      <c r="I58" s="12">
        <f t="shared" si="33"/>
        <v>0</v>
      </c>
      <c r="J58">
        <v>0</v>
      </c>
    </row>
    <row r="59" spans="1:13" ht="18">
      <c r="A59" s="37" t="s">
        <v>249</v>
      </c>
      <c r="B59" s="37" t="s">
        <v>46</v>
      </c>
      <c r="C59" s="38" t="s">
        <v>74</v>
      </c>
      <c r="D59" s="39">
        <f>D60+D61+D62</f>
        <v>220000</v>
      </c>
      <c r="E59" s="39">
        <f t="shared" ref="E59:F59" si="34">E60+E61+E62</f>
        <v>0</v>
      </c>
      <c r="F59" s="39">
        <f t="shared" si="34"/>
        <v>220000</v>
      </c>
      <c r="G59" s="39">
        <f>G60+G61+G62</f>
        <v>48828</v>
      </c>
      <c r="H59" s="39">
        <f t="shared" ref="H59:I59" si="35">H60+H61+H62</f>
        <v>0</v>
      </c>
      <c r="I59" s="39">
        <f t="shared" si="35"/>
        <v>48828</v>
      </c>
      <c r="J59">
        <v>0</v>
      </c>
    </row>
    <row r="60" spans="1:13" ht="18">
      <c r="A60" s="10"/>
      <c r="B60" s="10"/>
      <c r="C60" s="22" t="s">
        <v>80</v>
      </c>
      <c r="D60" s="12">
        <v>165000</v>
      </c>
      <c r="E60" s="12">
        <v>0</v>
      </c>
      <c r="F60" s="12">
        <f>D60+E60</f>
        <v>165000</v>
      </c>
      <c r="G60" s="12">
        <v>0</v>
      </c>
      <c r="H60" s="12">
        <v>0</v>
      </c>
      <c r="I60" s="12">
        <f>G60+H60</f>
        <v>0</v>
      </c>
    </row>
    <row r="61" spans="1:13" ht="18">
      <c r="A61" s="10"/>
      <c r="B61" s="10"/>
      <c r="C61" s="22" t="s">
        <v>82</v>
      </c>
      <c r="D61" s="12">
        <v>55000</v>
      </c>
      <c r="E61" s="12"/>
      <c r="F61" s="12">
        <f t="shared" ref="F61:F63" si="36">D61+E61</f>
        <v>55000</v>
      </c>
      <c r="G61" s="12">
        <v>48828</v>
      </c>
      <c r="H61" s="12"/>
      <c r="I61" s="12">
        <f t="shared" ref="I61:I63" si="37">G61+H61</f>
        <v>48828</v>
      </c>
    </row>
    <row r="62" spans="1:13" ht="18">
      <c r="A62" s="10"/>
      <c r="B62" s="10"/>
      <c r="C62" s="22" t="s">
        <v>81</v>
      </c>
      <c r="D62" s="12">
        <v>0</v>
      </c>
      <c r="E62" s="12"/>
      <c r="F62" s="12">
        <f t="shared" si="36"/>
        <v>0</v>
      </c>
      <c r="G62" s="12">
        <v>0</v>
      </c>
      <c r="H62" s="12"/>
      <c r="I62" s="12">
        <f t="shared" si="37"/>
        <v>0</v>
      </c>
    </row>
    <row r="63" spans="1:13" ht="18">
      <c r="A63" s="59" t="s">
        <v>250</v>
      </c>
      <c r="B63" s="37" t="s">
        <v>48</v>
      </c>
      <c r="C63" s="38" t="s">
        <v>75</v>
      </c>
      <c r="D63" s="39">
        <f>D64+D65+D66</f>
        <v>410000</v>
      </c>
      <c r="E63" s="61">
        <v>0</v>
      </c>
      <c r="F63" s="61">
        <f t="shared" si="36"/>
        <v>410000</v>
      </c>
      <c r="G63" s="39">
        <f>G64+G65+G66</f>
        <v>31190</v>
      </c>
      <c r="H63" s="61">
        <v>0</v>
      </c>
      <c r="I63" s="61">
        <f t="shared" si="37"/>
        <v>31190</v>
      </c>
    </row>
    <row r="64" spans="1:13" ht="18">
      <c r="A64" s="133"/>
      <c r="B64" s="37"/>
      <c r="C64" s="22" t="s">
        <v>80</v>
      </c>
      <c r="D64" s="33">
        <v>345000</v>
      </c>
      <c r="E64" s="33"/>
      <c r="F64" s="33">
        <f>D64+E64</f>
        <v>345000</v>
      </c>
      <c r="G64" s="33">
        <v>0</v>
      </c>
      <c r="H64" s="33"/>
      <c r="I64" s="33">
        <f>G64+H64</f>
        <v>0</v>
      </c>
    </row>
    <row r="65" spans="1:13" ht="18">
      <c r="A65" s="133"/>
      <c r="B65" s="37"/>
      <c r="C65" s="22" t="s">
        <v>82</v>
      </c>
      <c r="D65" s="33">
        <v>65000</v>
      </c>
      <c r="E65" s="33"/>
      <c r="F65" s="33">
        <f t="shared" ref="F65:F66" si="38">D65+E65</f>
        <v>65000</v>
      </c>
      <c r="G65" s="33">
        <v>31190</v>
      </c>
      <c r="H65" s="33"/>
      <c r="I65" s="33">
        <f t="shared" ref="I65:I66" si="39">G65+H65</f>
        <v>31190</v>
      </c>
    </row>
    <row r="66" spans="1:13" ht="18">
      <c r="A66" s="133"/>
      <c r="B66" s="37"/>
      <c r="C66" s="22" t="s">
        <v>81</v>
      </c>
      <c r="D66" s="33"/>
      <c r="E66" s="33"/>
      <c r="F66" s="33">
        <f t="shared" si="38"/>
        <v>0</v>
      </c>
      <c r="G66" s="33"/>
      <c r="H66" s="33"/>
      <c r="I66" s="33">
        <f t="shared" si="39"/>
        <v>0</v>
      </c>
    </row>
    <row r="67" spans="1:13" ht="18" customHeight="1">
      <c r="A67" s="320" t="s">
        <v>161</v>
      </c>
      <c r="B67" s="321"/>
      <c r="C67" s="322"/>
      <c r="D67" s="89">
        <f>D54+D55+D59+D63</f>
        <v>1000000</v>
      </c>
      <c r="E67" s="89">
        <f t="shared" ref="E67:F67" si="40">E54+E55+E59+E63</f>
        <v>0</v>
      </c>
      <c r="F67" s="89">
        <f t="shared" si="40"/>
        <v>1000000</v>
      </c>
      <c r="G67" s="89">
        <f>G54+G55+G59+G63</f>
        <v>80018</v>
      </c>
      <c r="H67" s="89">
        <f t="shared" ref="H67:I67" si="41">H54+H55+H59+H63</f>
        <v>0</v>
      </c>
      <c r="I67" s="89">
        <f t="shared" si="41"/>
        <v>80018</v>
      </c>
    </row>
    <row r="68" spans="1:13" ht="15.75">
      <c r="A68" s="313" t="s">
        <v>159</v>
      </c>
      <c r="B68" s="313"/>
      <c r="C68" s="313"/>
      <c r="D68" s="217"/>
      <c r="E68" s="217"/>
      <c r="F68" s="217"/>
      <c r="G68" s="88"/>
      <c r="H68" s="88"/>
      <c r="I68" s="88"/>
    </row>
    <row r="69" spans="1:13" ht="15">
      <c r="A69" s="319" t="s">
        <v>112</v>
      </c>
      <c r="B69" s="319"/>
      <c r="C69" s="319"/>
      <c r="D69" s="85">
        <f>D54+D56+D60+D64</f>
        <v>800000</v>
      </c>
      <c r="E69" s="88"/>
      <c r="F69" s="85">
        <f>D69+E69</f>
        <v>800000</v>
      </c>
      <c r="G69" s="85">
        <f>G54+G56+G60+G64</f>
        <v>0</v>
      </c>
      <c r="H69" s="88"/>
      <c r="I69" s="85">
        <f>G69+H69</f>
        <v>0</v>
      </c>
      <c r="L69" s="32"/>
      <c r="M69" s="32"/>
    </row>
    <row r="70" spans="1:13" ht="15">
      <c r="A70" s="319" t="s">
        <v>113</v>
      </c>
      <c r="B70" s="319"/>
      <c r="C70" s="319"/>
      <c r="D70" s="88"/>
      <c r="E70" s="88"/>
      <c r="F70" s="85">
        <f t="shared" ref="F70:F72" si="42">D70+E70</f>
        <v>0</v>
      </c>
      <c r="G70" s="88"/>
      <c r="H70" s="88"/>
      <c r="I70" s="85">
        <f t="shared" ref="I70:I72" si="43">G70+H70</f>
        <v>0</v>
      </c>
    </row>
    <row r="71" spans="1:13" ht="15">
      <c r="A71" s="132" t="s">
        <v>202</v>
      </c>
      <c r="B71" s="132"/>
      <c r="C71" s="132"/>
      <c r="D71" s="85">
        <f>D57+D61+D65</f>
        <v>200000</v>
      </c>
      <c r="E71" s="88"/>
      <c r="F71" s="85">
        <f t="shared" si="42"/>
        <v>200000</v>
      </c>
      <c r="G71" s="85">
        <f>G57+G61+G65</f>
        <v>80018</v>
      </c>
      <c r="H71" s="88"/>
      <c r="I71" s="85">
        <f t="shared" si="43"/>
        <v>80018</v>
      </c>
    </row>
    <row r="72" spans="1:13" ht="15">
      <c r="A72" s="318" t="s">
        <v>114</v>
      </c>
      <c r="B72" s="318"/>
      <c r="C72" s="318"/>
      <c r="D72" s="85">
        <f>D58+D62</f>
        <v>0</v>
      </c>
      <c r="E72" s="88"/>
      <c r="F72" s="85">
        <f t="shared" si="42"/>
        <v>0</v>
      </c>
      <c r="G72" s="85">
        <f>G58+G62</f>
        <v>0</v>
      </c>
      <c r="H72" s="88"/>
      <c r="I72" s="85">
        <f t="shared" si="43"/>
        <v>0</v>
      </c>
    </row>
    <row r="73" spans="1:13" ht="15">
      <c r="A73" s="158"/>
      <c r="B73" s="158"/>
      <c r="C73" s="158"/>
      <c r="D73" s="208"/>
      <c r="E73" s="208"/>
      <c r="F73" s="208"/>
      <c r="G73" s="85"/>
      <c r="H73" s="88"/>
      <c r="I73" s="85"/>
    </row>
    <row r="74" spans="1:13" ht="18">
      <c r="A74" s="283" t="s">
        <v>258</v>
      </c>
      <c r="B74" s="283"/>
      <c r="C74" s="164" t="s">
        <v>259</v>
      </c>
      <c r="D74" s="164"/>
      <c r="E74" s="164"/>
      <c r="F74" s="164"/>
      <c r="G74" s="165"/>
      <c r="H74" s="165"/>
      <c r="I74" s="165"/>
    </row>
    <row r="75" spans="1:13" ht="18">
      <c r="A75" s="161" t="s">
        <v>260</v>
      </c>
      <c r="B75" s="161">
        <v>423</v>
      </c>
      <c r="C75" s="160" t="s">
        <v>5</v>
      </c>
      <c r="D75" s="159">
        <v>51000</v>
      </c>
      <c r="E75" s="159"/>
      <c r="F75" s="159">
        <f>D75+E75</f>
        <v>51000</v>
      </c>
      <c r="G75" s="159">
        <v>50696</v>
      </c>
      <c r="H75" s="159"/>
      <c r="I75" s="159">
        <f>G75+H75</f>
        <v>50696</v>
      </c>
    </row>
    <row r="76" spans="1:13" ht="18">
      <c r="A76" s="161" t="s">
        <v>261</v>
      </c>
      <c r="B76" s="161">
        <v>424</v>
      </c>
      <c r="C76" s="160" t="s">
        <v>74</v>
      </c>
      <c r="D76" s="160">
        <v>310000</v>
      </c>
      <c r="E76" s="160"/>
      <c r="F76" s="159">
        <f>D76+E76</f>
        <v>310000</v>
      </c>
      <c r="G76" s="160">
        <v>310000</v>
      </c>
      <c r="H76" s="160"/>
      <c r="I76" s="159">
        <f>G76+H76</f>
        <v>310000</v>
      </c>
    </row>
    <row r="77" spans="1:13" ht="18">
      <c r="A77" s="161" t="s">
        <v>262</v>
      </c>
      <c r="B77" s="161">
        <v>426</v>
      </c>
      <c r="C77" s="160" t="s">
        <v>75</v>
      </c>
      <c r="D77" s="159">
        <v>19000</v>
      </c>
      <c r="E77" s="159"/>
      <c r="F77" s="159">
        <f>D77+E77</f>
        <v>19000</v>
      </c>
      <c r="G77" s="159">
        <v>18270</v>
      </c>
      <c r="H77" s="159"/>
      <c r="I77" s="159">
        <f>G77+H77</f>
        <v>18270</v>
      </c>
    </row>
    <row r="78" spans="1:13" ht="18">
      <c r="A78" s="286" t="s">
        <v>264</v>
      </c>
      <c r="B78" s="286"/>
      <c r="C78" s="286"/>
      <c r="D78" s="166">
        <f>D75+D76+D77</f>
        <v>380000</v>
      </c>
      <c r="E78" s="166">
        <f t="shared" ref="E78:F78" si="44">E75+E76+E77</f>
        <v>0</v>
      </c>
      <c r="F78" s="166">
        <f t="shared" si="44"/>
        <v>380000</v>
      </c>
      <c r="G78" s="166">
        <f>G75+G76+G77</f>
        <v>378966</v>
      </c>
      <c r="H78" s="166">
        <f t="shared" ref="H78:I78" si="45">H75+H76+H77</f>
        <v>0</v>
      </c>
      <c r="I78" s="166">
        <f t="shared" si="45"/>
        <v>378966</v>
      </c>
    </row>
    <row r="79" spans="1:13" ht="18">
      <c r="A79" s="285" t="s">
        <v>263</v>
      </c>
      <c r="B79" s="285"/>
      <c r="C79" s="285"/>
      <c r="D79" s="206"/>
      <c r="E79" s="206"/>
      <c r="F79" s="206"/>
      <c r="G79" s="92"/>
      <c r="H79" s="92"/>
      <c r="I79" s="92"/>
    </row>
    <row r="80" spans="1:13" ht="18">
      <c r="A80" s="285" t="s">
        <v>156</v>
      </c>
      <c r="B80" s="285"/>
      <c r="C80" s="285"/>
      <c r="D80" s="93">
        <f>D78</f>
        <v>380000</v>
      </c>
      <c r="E80" s="93">
        <f>E78</f>
        <v>0</v>
      </c>
      <c r="F80" s="93">
        <f>D80+E80</f>
        <v>380000</v>
      </c>
      <c r="G80" s="93">
        <f>G78</f>
        <v>378966</v>
      </c>
      <c r="H80" s="93">
        <f>H78</f>
        <v>0</v>
      </c>
      <c r="I80" s="93">
        <f>G80+H80</f>
        <v>378966</v>
      </c>
    </row>
    <row r="81" spans="1:9" ht="15.75">
      <c r="A81" s="323" t="s">
        <v>174</v>
      </c>
      <c r="B81" s="323"/>
      <c r="C81" s="323"/>
      <c r="D81" s="218"/>
      <c r="E81" s="218"/>
      <c r="F81" s="218"/>
    </row>
    <row r="82" spans="1:9" ht="15">
      <c r="A82" s="319" t="s">
        <v>112</v>
      </c>
      <c r="B82" s="319"/>
      <c r="C82" s="319"/>
      <c r="D82" s="32">
        <f>D48+D69+D80</f>
        <v>29745000</v>
      </c>
      <c r="F82" s="32">
        <f>D82+E82</f>
        <v>29745000</v>
      </c>
      <c r="G82" s="32">
        <f>G48+G69+G80</f>
        <v>20331506</v>
      </c>
      <c r="I82" s="32">
        <f>G82+H82</f>
        <v>20331506</v>
      </c>
    </row>
    <row r="83" spans="1:9" ht="15">
      <c r="A83" s="319" t="s">
        <v>113</v>
      </c>
      <c r="B83" s="319"/>
      <c r="C83" s="319"/>
      <c r="E83" s="32">
        <f>E49+E82</f>
        <v>1450000</v>
      </c>
      <c r="F83" s="32">
        <f t="shared" ref="F83:F85" si="46">D83+E83</f>
        <v>1450000</v>
      </c>
      <c r="H83" s="32">
        <f>H49+H82</f>
        <v>633581</v>
      </c>
      <c r="I83" s="32">
        <f t="shared" ref="I83:I85" si="47">G83+H83</f>
        <v>633581</v>
      </c>
    </row>
    <row r="84" spans="1:9" ht="15">
      <c r="A84" s="132" t="s">
        <v>202</v>
      </c>
      <c r="B84" s="132"/>
      <c r="C84" s="132"/>
      <c r="D84" s="32">
        <f>D50+D71</f>
        <v>3720000</v>
      </c>
      <c r="E84" s="32"/>
      <c r="F84" s="32">
        <f t="shared" si="46"/>
        <v>3720000</v>
      </c>
      <c r="G84" s="32">
        <f>G50+G71</f>
        <v>98497</v>
      </c>
      <c r="H84" s="32"/>
      <c r="I84" s="32">
        <f t="shared" si="47"/>
        <v>98497</v>
      </c>
    </row>
    <row r="85" spans="1:9" ht="15">
      <c r="A85" s="318" t="s">
        <v>114</v>
      </c>
      <c r="B85" s="318"/>
      <c r="C85" s="318"/>
      <c r="D85" s="32">
        <f>D51+D72</f>
        <v>61000</v>
      </c>
      <c r="F85" s="32">
        <f t="shared" si="46"/>
        <v>61000</v>
      </c>
      <c r="G85" s="32">
        <f>G51+G72</f>
        <v>60947</v>
      </c>
      <c r="I85" s="32">
        <f t="shared" si="47"/>
        <v>60947</v>
      </c>
    </row>
    <row r="86" spans="1:9" ht="15.75">
      <c r="A86" s="258" t="s">
        <v>175</v>
      </c>
      <c r="B86" s="258"/>
      <c r="C86" s="258"/>
      <c r="D86" s="106">
        <f>D82+D83+D84+D85</f>
        <v>33526000</v>
      </c>
      <c r="E86" s="106">
        <f t="shared" ref="E86:F86" si="48">E82+E83+E84+E85</f>
        <v>1450000</v>
      </c>
      <c r="F86" s="106">
        <f t="shared" si="48"/>
        <v>34976000</v>
      </c>
      <c r="G86" s="106">
        <f>G82+G83+G84+G85</f>
        <v>20490950</v>
      </c>
      <c r="H86" s="106">
        <f t="shared" ref="H86:I86" si="49">H82+H83+H84+H85</f>
        <v>633581</v>
      </c>
      <c r="I86" s="106">
        <f t="shared" si="49"/>
        <v>21124531</v>
      </c>
    </row>
  </sheetData>
  <mergeCells count="24">
    <mergeCell ref="A83:C83"/>
    <mergeCell ref="A82:C82"/>
    <mergeCell ref="A68:C68"/>
    <mergeCell ref="A74:B74"/>
    <mergeCell ref="A79:C79"/>
    <mergeCell ref="A80:C80"/>
    <mergeCell ref="A81:C81"/>
    <mergeCell ref="A78:C78"/>
    <mergeCell ref="A51:C51"/>
    <mergeCell ref="A85:C85"/>
    <mergeCell ref="A86:C86"/>
    <mergeCell ref="A46:C46"/>
    <mergeCell ref="A1:I1"/>
    <mergeCell ref="A48:C48"/>
    <mergeCell ref="A49:C49"/>
    <mergeCell ref="A3:I3"/>
    <mergeCell ref="A2:I2"/>
    <mergeCell ref="A6:I6"/>
    <mergeCell ref="A69:C69"/>
    <mergeCell ref="A70:C70"/>
    <mergeCell ref="A72:C72"/>
    <mergeCell ref="A47:C47"/>
    <mergeCell ref="A53:I53"/>
    <mergeCell ref="A67:C67"/>
  </mergeCells>
  <phoneticPr fontId="2" type="noConversion"/>
  <printOptions horizontalCentered="1"/>
  <pageMargins left="0.35433070866141736" right="0.35433070866141736" top="0.19685039370078741" bottom="7.874015748031496E-2" header="0.51181102362204722" footer="0.51181102362204722"/>
  <pageSetup paperSize="9" scale="75" orientation="landscape" r:id="rId1"/>
  <headerFooter alignWithMargins="0"/>
  <rowBreaks count="1" manualBreakCount="1">
    <brk id="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BUDŽET 15 (2)</vt:lpstr>
      <vt:lpstr>P 13 i 15 BUDŽET 15 </vt:lpstr>
      <vt:lpstr>BUDŽET 16</vt:lpstr>
      <vt:lpstr>Muzej R</vt:lpstr>
      <vt:lpstr>N.bibl.R</vt:lpstr>
      <vt:lpstr>N.P. </vt:lpstr>
      <vt:lpstr>P.lut.R </vt:lpstr>
      <vt:lpstr>S.ork. 2</vt:lpstr>
      <vt:lpstr>GSLU 2</vt:lpstr>
      <vt:lpstr>NKC 2</vt:lpstr>
      <vt:lpstr>I.arh.R</vt:lpstr>
      <vt:lpstr>Z.sp.2.</vt:lpstr>
      <vt:lpstr>Uprava 2</vt:lpstr>
      <vt:lpstr>'BUDŽET 15 (2)'!Print_Area</vt:lpstr>
      <vt:lpstr>'BUDŽET 16'!Print_Area</vt:lpstr>
      <vt:lpstr>'GSLU 2'!Print_Area</vt:lpstr>
      <vt:lpstr>I.arh.R!Print_Area</vt:lpstr>
      <vt:lpstr>'Muzej R'!Print_Area</vt:lpstr>
      <vt:lpstr>N.bibl.R!Print_Area</vt:lpstr>
      <vt:lpstr>'N.P. '!Print_Area</vt:lpstr>
      <vt:lpstr>'NKC 2'!Print_Area</vt:lpstr>
      <vt:lpstr>'P 13 i 15 BUDŽET 15 '!Print_Area</vt:lpstr>
      <vt:lpstr>'P.lut.R '!Print_Area</vt:lpstr>
      <vt:lpstr>'S.ork. 2'!Print_Area</vt:lpstr>
      <vt:lpstr>'Uprava 2'!Print_Area</vt:lpstr>
      <vt:lpstr>Z.sp.2.!Print_Area</vt:lpstr>
    </vt:vector>
  </TitlesOfParts>
  <Company>Gradska uprava grada Niša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Sekretarijat za razvoj i informacioni sistem</dc:creator>
  <cp:lastModifiedBy>Marina Strnad</cp:lastModifiedBy>
  <cp:lastPrinted>2017-03-15T11:11:43Z</cp:lastPrinted>
  <dcterms:created xsi:type="dcterms:W3CDTF">2005-01-05T14:02:05Z</dcterms:created>
  <dcterms:modified xsi:type="dcterms:W3CDTF">2017-03-15T11:34:04Z</dcterms:modified>
</cp:coreProperties>
</file>